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5565" activeTab="0"/>
  </bookViews>
  <sheets>
    <sheet name="Opé. avril" sheetId="1" r:id="rId1"/>
    <sheet name="CMUPch.E." sheetId="2" r:id="rId2"/>
    <sheet name="CMUPfinP" sheetId="3" r:id="rId3"/>
    <sheet name="PEPS" sheetId="4" r:id="rId4"/>
  </sheets>
  <definedNames/>
  <calcPr fullCalcOnLoad="1"/>
</workbook>
</file>

<file path=xl/sharedStrings.xml><?xml version="1.0" encoding="utf-8"?>
<sst xmlns="http://schemas.openxmlformats.org/spreadsheetml/2006/main" count="254" uniqueCount="64">
  <si>
    <t>Mouvements du mois d'avril</t>
  </si>
  <si>
    <t xml:space="preserve">Date </t>
  </si>
  <si>
    <t>Libellés</t>
  </si>
  <si>
    <t>N° mvt</t>
  </si>
  <si>
    <t>Qtés</t>
  </si>
  <si>
    <t>Prix unitaire</t>
  </si>
  <si>
    <t>Stock initial</t>
  </si>
  <si>
    <t>STO3103</t>
  </si>
  <si>
    <t>STOCKS D'IMPRIMANTES JET D'ENCRE COULEUR ZJ36.</t>
  </si>
  <si>
    <t>Achats</t>
  </si>
  <si>
    <t>BR0204</t>
  </si>
  <si>
    <t>Vente</t>
  </si>
  <si>
    <t>BL0304</t>
  </si>
  <si>
    <t>BL0504</t>
  </si>
  <si>
    <t>BL0604</t>
  </si>
  <si>
    <t>BL0904</t>
  </si>
  <si>
    <t>BR1004</t>
  </si>
  <si>
    <t>BL1104</t>
  </si>
  <si>
    <t>BL1204</t>
  </si>
  <si>
    <t>BL1304</t>
  </si>
  <si>
    <t>BL1404</t>
  </si>
  <si>
    <t>BR1704</t>
  </si>
  <si>
    <t>BL1804</t>
  </si>
  <si>
    <t>BL2004</t>
  </si>
  <si>
    <t>BL2204</t>
  </si>
  <si>
    <t>BR2404</t>
  </si>
  <si>
    <t>BL2504</t>
  </si>
  <si>
    <t>BL2604</t>
  </si>
  <si>
    <t>BL2704</t>
  </si>
  <si>
    <t>BL2804</t>
  </si>
  <si>
    <t>BR3004</t>
  </si>
  <si>
    <t>Article :</t>
  </si>
  <si>
    <t>Mois de :</t>
  </si>
  <si>
    <t>avril</t>
  </si>
  <si>
    <t>Dates</t>
  </si>
  <si>
    <t>Mouvements</t>
  </si>
  <si>
    <t>ENTREES</t>
  </si>
  <si>
    <t>SORTIES</t>
  </si>
  <si>
    <t>STOCKS (€)</t>
  </si>
  <si>
    <t>Q.</t>
  </si>
  <si>
    <t>Montant</t>
  </si>
  <si>
    <t>Vérification des quantités :</t>
  </si>
  <si>
    <t xml:space="preserve">S. I. </t>
  </si>
  <si>
    <t xml:space="preserve"> +</t>
  </si>
  <si>
    <t>P.U.HT</t>
  </si>
  <si>
    <t>Tot. Ent.</t>
  </si>
  <si>
    <t xml:space="preserve"> -</t>
  </si>
  <si>
    <t>Tot. Sor.</t>
  </si>
  <si>
    <t xml:space="preserve"> =</t>
  </si>
  <si>
    <t>S. F.</t>
  </si>
  <si>
    <t>Vérification des montants :</t>
  </si>
  <si>
    <t>FICHE DE STOCK EN COUT MOYEN UNITAIRE PONDERE après chaque entrée</t>
  </si>
  <si>
    <t>Fournisseur :</t>
  </si>
  <si>
    <t>IMPRIMANTES JET D'ENCRE COULEUR ZJ36.</t>
  </si>
  <si>
    <t>Stock maximum :</t>
  </si>
  <si>
    <t>Stock minimum :</t>
  </si>
  <si>
    <t>S. A. JLV INFORMATIX</t>
  </si>
  <si>
    <t>Valorisation :</t>
  </si>
  <si>
    <t>C. M. U. P. après chaque entrée</t>
  </si>
  <si>
    <t>C. M. U. P. en fin de période</t>
  </si>
  <si>
    <t>FICHE DE STOCK EN COUT MOYEN UNITAIRE PONDERE en fin de période</t>
  </si>
  <si>
    <t>FICHE DE STOCK EN PREMIER ENTRE PREMIER SORTI</t>
  </si>
  <si>
    <t>Premier entré premier sorti</t>
  </si>
  <si>
    <t>ventilée</t>
  </si>
</sst>
</file>

<file path=xl/styles.xml><?xml version="1.0" encoding="utf-8"?>
<styleSheet xmlns="http://schemas.openxmlformats.org/spreadsheetml/2006/main">
  <numFmts count="2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\ _F_-;\-* #,##0.000\ _F_-;_-* &quot;-&quot;??\ _F_-;_-@_-"/>
    <numFmt numFmtId="173" formatCode="_-* #,##0.0000\ _F_-;\-* #,##0.0000\ _F_-;_-* &quot;-&quot;??\ _F_-;_-@_-"/>
    <numFmt numFmtId="174" formatCode="_-* #,##0.00000\ _F_-;\-* #,##0.00000\ _F_-;_-* &quot;-&quot;??\ _F_-;_-@_-"/>
    <numFmt numFmtId="175" formatCode="_-* #,##0.000000\ _F_-;\-* #,##0.0000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/>
    </xf>
    <xf numFmtId="0" fontId="0" fillId="0" borderId="22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26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4" xfId="0" applyFont="1" applyBorder="1" applyAlignment="1">
      <alignment/>
    </xf>
    <xf numFmtId="4" fontId="4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31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G6" sqref="G6:G26"/>
    </sheetView>
  </sheetViews>
  <sheetFormatPr defaultColWidth="11.421875" defaultRowHeight="12.75"/>
  <cols>
    <col min="1" max="1" width="7.140625" style="0" customWidth="1"/>
    <col min="2" max="2" width="16.00390625" style="0" customWidth="1"/>
  </cols>
  <sheetData>
    <row r="1" spans="1:5" ht="12.75">
      <c r="A1" s="60" t="s">
        <v>8</v>
      </c>
      <c r="B1" s="60"/>
      <c r="C1" s="60"/>
      <c r="D1" s="60"/>
      <c r="E1" s="60"/>
    </row>
    <row r="2" spans="1:5" ht="12.75">
      <c r="A2" s="61" t="s">
        <v>0</v>
      </c>
      <c r="B2" s="61"/>
      <c r="C2" s="61"/>
      <c r="D2" s="61"/>
      <c r="E2" s="61"/>
    </row>
    <row r="3" ht="13.5" thickBot="1"/>
    <row r="4" spans="1:5" ht="12.75">
      <c r="A4" s="12" t="s">
        <v>1</v>
      </c>
      <c r="B4" s="14" t="s">
        <v>2</v>
      </c>
      <c r="C4" s="14" t="s">
        <v>3</v>
      </c>
      <c r="D4" s="14" t="s">
        <v>4</v>
      </c>
      <c r="E4" s="13" t="s">
        <v>5</v>
      </c>
    </row>
    <row r="5" spans="1:5" ht="12.75">
      <c r="A5" s="7">
        <v>38078</v>
      </c>
      <c r="B5" s="15" t="s">
        <v>6</v>
      </c>
      <c r="C5" s="16" t="s">
        <v>7</v>
      </c>
      <c r="D5" s="16">
        <v>35</v>
      </c>
      <c r="E5" s="8">
        <v>122</v>
      </c>
    </row>
    <row r="6" spans="1:5" ht="12.75">
      <c r="A6" s="7">
        <v>38079</v>
      </c>
      <c r="B6" s="15" t="s">
        <v>9</v>
      </c>
      <c r="C6" s="16" t="s">
        <v>10</v>
      </c>
      <c r="D6" s="16">
        <v>20</v>
      </c>
      <c r="E6" s="8">
        <v>124</v>
      </c>
    </row>
    <row r="7" spans="1:5" ht="12.75">
      <c r="A7" s="7">
        <v>38080</v>
      </c>
      <c r="B7" s="15" t="s">
        <v>11</v>
      </c>
      <c r="C7" s="16" t="s">
        <v>12</v>
      </c>
      <c r="D7" s="16">
        <v>5</v>
      </c>
      <c r="E7" s="8"/>
    </row>
    <row r="8" spans="1:5" ht="12.75">
      <c r="A8" s="7">
        <v>38082</v>
      </c>
      <c r="B8" s="15" t="s">
        <v>11</v>
      </c>
      <c r="C8" s="16" t="s">
        <v>13</v>
      </c>
      <c r="D8" s="16">
        <v>3</v>
      </c>
      <c r="E8" s="8"/>
    </row>
    <row r="9" spans="1:5" ht="12.75">
      <c r="A9" s="7">
        <v>38083</v>
      </c>
      <c r="B9" s="15" t="s">
        <v>11</v>
      </c>
      <c r="C9" s="16" t="s">
        <v>14</v>
      </c>
      <c r="D9" s="16">
        <v>10</v>
      </c>
      <c r="E9" s="8"/>
    </row>
    <row r="10" spans="1:5" ht="12.75">
      <c r="A10" s="7">
        <v>38086</v>
      </c>
      <c r="B10" s="15" t="s">
        <v>11</v>
      </c>
      <c r="C10" s="16" t="s">
        <v>15</v>
      </c>
      <c r="D10" s="16">
        <v>20</v>
      </c>
      <c r="E10" s="8"/>
    </row>
    <row r="11" spans="1:5" ht="12.75">
      <c r="A11" s="7">
        <v>38087</v>
      </c>
      <c r="B11" s="15" t="s">
        <v>9</v>
      </c>
      <c r="C11" s="16" t="s">
        <v>16</v>
      </c>
      <c r="D11" s="16">
        <v>15</v>
      </c>
      <c r="E11" s="8">
        <v>123</v>
      </c>
    </row>
    <row r="12" spans="1:5" ht="12.75">
      <c r="A12" s="7">
        <v>38088</v>
      </c>
      <c r="B12" s="15" t="s">
        <v>11</v>
      </c>
      <c r="C12" s="16" t="s">
        <v>17</v>
      </c>
      <c r="D12" s="16">
        <v>5</v>
      </c>
      <c r="E12" s="8"/>
    </row>
    <row r="13" spans="1:5" ht="12.75">
      <c r="A13" s="7">
        <v>38089</v>
      </c>
      <c r="B13" s="15" t="s">
        <v>11</v>
      </c>
      <c r="C13" s="16" t="s">
        <v>18</v>
      </c>
      <c r="D13" s="16">
        <v>3</v>
      </c>
      <c r="E13" s="8"/>
    </row>
    <row r="14" spans="1:5" ht="12.75">
      <c r="A14" s="7">
        <v>38090</v>
      </c>
      <c r="B14" s="15" t="s">
        <v>11</v>
      </c>
      <c r="C14" s="16" t="s">
        <v>19</v>
      </c>
      <c r="D14" s="16">
        <v>10</v>
      </c>
      <c r="E14" s="8"/>
    </row>
    <row r="15" spans="1:5" ht="12.75">
      <c r="A15" s="7">
        <v>38091</v>
      </c>
      <c r="B15" s="15" t="s">
        <v>11</v>
      </c>
      <c r="C15" s="16" t="s">
        <v>20</v>
      </c>
      <c r="D15" s="16">
        <v>3</v>
      </c>
      <c r="E15" s="8"/>
    </row>
    <row r="16" spans="1:5" ht="12.75">
      <c r="A16" s="7">
        <v>38094</v>
      </c>
      <c r="B16" s="15" t="s">
        <v>9</v>
      </c>
      <c r="C16" s="16" t="s">
        <v>21</v>
      </c>
      <c r="D16" s="16">
        <v>30</v>
      </c>
      <c r="E16" s="8">
        <v>125</v>
      </c>
    </row>
    <row r="17" spans="1:5" ht="12.75">
      <c r="A17" s="7">
        <v>38095</v>
      </c>
      <c r="B17" s="15" t="s">
        <v>11</v>
      </c>
      <c r="C17" s="16" t="s">
        <v>22</v>
      </c>
      <c r="D17" s="16">
        <v>4</v>
      </c>
      <c r="E17" s="8"/>
    </row>
    <row r="18" spans="1:5" ht="12.75">
      <c r="A18" s="7">
        <v>38097</v>
      </c>
      <c r="B18" s="15" t="s">
        <v>11</v>
      </c>
      <c r="C18" s="16" t="s">
        <v>23</v>
      </c>
      <c r="D18" s="16">
        <v>12</v>
      </c>
      <c r="E18" s="8"/>
    </row>
    <row r="19" spans="1:5" ht="12.75">
      <c r="A19" s="7">
        <v>38099</v>
      </c>
      <c r="B19" s="15" t="s">
        <v>11</v>
      </c>
      <c r="C19" s="16" t="s">
        <v>24</v>
      </c>
      <c r="D19" s="16">
        <v>3</v>
      </c>
      <c r="E19" s="8"/>
    </row>
    <row r="20" spans="1:5" ht="12.75">
      <c r="A20" s="7">
        <v>38101</v>
      </c>
      <c r="B20" s="15" t="s">
        <v>9</v>
      </c>
      <c r="C20" s="16" t="s">
        <v>25</v>
      </c>
      <c r="D20" s="16">
        <v>10</v>
      </c>
      <c r="E20" s="8">
        <v>126</v>
      </c>
    </row>
    <row r="21" spans="1:5" ht="12.75">
      <c r="A21" s="7">
        <v>38102</v>
      </c>
      <c r="B21" s="15" t="s">
        <v>11</v>
      </c>
      <c r="C21" s="16" t="s">
        <v>26</v>
      </c>
      <c r="D21" s="16">
        <v>13</v>
      </c>
      <c r="E21" s="8"/>
    </row>
    <row r="22" spans="1:5" ht="12.75">
      <c r="A22" s="7">
        <v>38103</v>
      </c>
      <c r="B22" s="15" t="s">
        <v>11</v>
      </c>
      <c r="C22" s="16" t="s">
        <v>27</v>
      </c>
      <c r="D22" s="16">
        <v>3</v>
      </c>
      <c r="E22" s="8"/>
    </row>
    <row r="23" spans="1:5" ht="12.75">
      <c r="A23" s="7">
        <v>38104</v>
      </c>
      <c r="B23" s="15" t="s">
        <v>11</v>
      </c>
      <c r="C23" s="16" t="s">
        <v>28</v>
      </c>
      <c r="D23" s="16">
        <v>5</v>
      </c>
      <c r="E23" s="8"/>
    </row>
    <row r="24" spans="1:5" ht="12.75">
      <c r="A24" s="7">
        <v>38105</v>
      </c>
      <c r="B24" s="15" t="s">
        <v>11</v>
      </c>
      <c r="C24" s="16" t="s">
        <v>29</v>
      </c>
      <c r="D24" s="16">
        <v>4</v>
      </c>
      <c r="E24" s="8"/>
    </row>
    <row r="25" spans="1:5" ht="13.5" thickBot="1">
      <c r="A25" s="9">
        <v>38107</v>
      </c>
      <c r="B25" s="17" t="s">
        <v>9</v>
      </c>
      <c r="C25" s="18" t="s">
        <v>30</v>
      </c>
      <c r="D25" s="18">
        <v>30</v>
      </c>
      <c r="E25" s="11">
        <v>125</v>
      </c>
    </row>
  </sheetData>
  <mergeCells count="2">
    <mergeCell ref="A1:E1"/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A1">
      <selection activeCell="J13" sqref="J13"/>
    </sheetView>
  </sheetViews>
  <sheetFormatPr defaultColWidth="11.421875" defaultRowHeight="12.75"/>
  <cols>
    <col min="1" max="1" width="12.421875" style="0" customWidth="1"/>
    <col min="2" max="2" width="12.57421875" style="0" customWidth="1"/>
    <col min="3" max="3" width="6.140625" style="0" customWidth="1"/>
    <col min="4" max="4" width="6.8515625" style="0" customWidth="1"/>
    <col min="5" max="5" width="9.28125" style="0" customWidth="1"/>
    <col min="6" max="6" width="4.7109375" style="0" customWidth="1"/>
    <col min="7" max="7" width="9.421875" style="0" customWidth="1"/>
    <col min="8" max="8" width="10.00390625" style="0" customWidth="1"/>
    <col min="9" max="9" width="5.00390625" style="0" customWidth="1"/>
    <col min="10" max="10" width="6.7109375" style="0" customWidth="1"/>
    <col min="11" max="11" width="9.140625" style="0" customWidth="1"/>
  </cols>
  <sheetData>
    <row r="2" spans="1:11" ht="15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ht="13.5" thickBot="1"/>
    <row r="4" spans="1:11" ht="12.75">
      <c r="A4" s="4" t="s">
        <v>31</v>
      </c>
      <c r="B4" s="5" t="s">
        <v>53</v>
      </c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19" t="s">
        <v>52</v>
      </c>
      <c r="B5" s="2" t="s">
        <v>56</v>
      </c>
      <c r="C5" s="2"/>
      <c r="D5" s="2"/>
      <c r="E5" s="2"/>
      <c r="F5" s="2"/>
      <c r="G5" s="2" t="s">
        <v>54</v>
      </c>
      <c r="H5" s="2"/>
      <c r="I5" s="34">
        <v>80</v>
      </c>
      <c r="J5" s="2"/>
      <c r="K5" s="8"/>
    </row>
    <row r="6" spans="1:11" ht="12.75">
      <c r="A6" s="19"/>
      <c r="B6" s="2"/>
      <c r="C6" s="2"/>
      <c r="D6" s="2"/>
      <c r="E6" s="2"/>
      <c r="F6" s="2"/>
      <c r="G6" s="2" t="s">
        <v>55</v>
      </c>
      <c r="H6" s="2"/>
      <c r="I6" s="34">
        <v>5</v>
      </c>
      <c r="J6" s="2"/>
      <c r="K6" s="8"/>
    </row>
    <row r="7" spans="1:11" ht="12.75">
      <c r="A7" s="19" t="s">
        <v>32</v>
      </c>
      <c r="B7" s="34" t="s">
        <v>33</v>
      </c>
      <c r="C7" s="2"/>
      <c r="D7" s="2"/>
      <c r="E7" s="2" t="s">
        <v>57</v>
      </c>
      <c r="F7" s="2"/>
      <c r="G7" s="34" t="s">
        <v>58</v>
      </c>
      <c r="H7" s="2"/>
      <c r="I7" s="2"/>
      <c r="J7" s="2"/>
      <c r="K7" s="8"/>
    </row>
    <row r="8" spans="1:11" ht="13.5" thickBot="1">
      <c r="A8" s="27"/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12.75">
      <c r="A9" s="25" t="s">
        <v>34</v>
      </c>
      <c r="B9" s="33" t="s">
        <v>35</v>
      </c>
      <c r="C9" s="64" t="s">
        <v>36</v>
      </c>
      <c r="D9" s="64"/>
      <c r="E9" s="64"/>
      <c r="F9" s="65" t="s">
        <v>37</v>
      </c>
      <c r="G9" s="64"/>
      <c r="H9" s="66"/>
      <c r="I9" s="64" t="s">
        <v>38</v>
      </c>
      <c r="J9" s="64"/>
      <c r="K9" s="66"/>
    </row>
    <row r="10" spans="1:11" ht="12.75">
      <c r="A10" s="20"/>
      <c r="B10" s="24"/>
      <c r="C10" s="3" t="s">
        <v>39</v>
      </c>
      <c r="D10" s="28" t="s">
        <v>44</v>
      </c>
      <c r="E10" s="3" t="s">
        <v>40</v>
      </c>
      <c r="F10" s="26" t="s">
        <v>39</v>
      </c>
      <c r="G10" s="28" t="s">
        <v>44</v>
      </c>
      <c r="H10" s="21" t="s">
        <v>40</v>
      </c>
      <c r="I10" s="3" t="s">
        <v>39</v>
      </c>
      <c r="J10" s="28" t="s">
        <v>44</v>
      </c>
      <c r="K10" s="21" t="s">
        <v>40</v>
      </c>
    </row>
    <row r="11" spans="1:11" ht="12.75">
      <c r="A11" s="22">
        <v>38078</v>
      </c>
      <c r="B11" s="29" t="s">
        <v>7</v>
      </c>
      <c r="C11" s="34"/>
      <c r="D11" s="35"/>
      <c r="E11" s="36"/>
      <c r="F11" s="37"/>
      <c r="G11" s="38"/>
      <c r="H11" s="36"/>
      <c r="I11" s="39">
        <f>'Opé. avril'!D5</f>
        <v>35</v>
      </c>
      <c r="J11" s="38">
        <f>'Opé. avril'!E5</f>
        <v>122</v>
      </c>
      <c r="K11" s="40">
        <f>I11*J11</f>
        <v>4270</v>
      </c>
    </row>
    <row r="12" spans="1:11" ht="12.75">
      <c r="A12" s="22">
        <v>38079</v>
      </c>
      <c r="B12" s="30" t="s">
        <v>10</v>
      </c>
      <c r="C12" s="34">
        <f>'Opé. avril'!D6</f>
        <v>20</v>
      </c>
      <c r="D12" s="41">
        <f>'Opé. avril'!E6</f>
        <v>124</v>
      </c>
      <c r="E12" s="36">
        <f>IF(C12=0,0,C12*D12)</f>
        <v>2480</v>
      </c>
      <c r="F12" s="37"/>
      <c r="G12" s="42"/>
      <c r="H12" s="36">
        <f>IF(F12=0,0,F12*G12)</f>
        <v>0</v>
      </c>
      <c r="I12" s="43">
        <f>C12+I11-F12</f>
        <v>55</v>
      </c>
      <c r="J12" s="42">
        <f aca="true" t="shared" si="0" ref="J12:J17">K12/I12</f>
        <v>122.72727272727273</v>
      </c>
      <c r="K12" s="44">
        <f>K11+E12-H12</f>
        <v>6750</v>
      </c>
    </row>
    <row r="13" spans="1:11" ht="12.75">
      <c r="A13" s="22">
        <v>38080</v>
      </c>
      <c r="B13" s="30" t="s">
        <v>12</v>
      </c>
      <c r="C13" s="34"/>
      <c r="D13" s="41"/>
      <c r="E13" s="36">
        <f aca="true" t="shared" si="1" ref="E13:E31">IF(C13=0,0,C13*D13)</f>
        <v>0</v>
      </c>
      <c r="F13" s="37">
        <f>'Opé. avril'!D7</f>
        <v>5</v>
      </c>
      <c r="G13" s="42">
        <f>J12</f>
        <v>122.72727272727273</v>
      </c>
      <c r="H13" s="36">
        <f aca="true" t="shared" si="2" ref="H13:H31">IF(F13=0,0,F13*G13)</f>
        <v>613.6363636363636</v>
      </c>
      <c r="I13" s="43">
        <f aca="true" t="shared" si="3" ref="I13:I31">C13+I12-F13</f>
        <v>50</v>
      </c>
      <c r="J13" s="42">
        <f t="shared" si="0"/>
        <v>122.72727272727272</v>
      </c>
      <c r="K13" s="44">
        <f aca="true" t="shared" si="4" ref="K13:K31">K12+E13-H13</f>
        <v>6136.363636363636</v>
      </c>
    </row>
    <row r="14" spans="1:11" ht="12.75">
      <c r="A14" s="22">
        <v>38082</v>
      </c>
      <c r="B14" s="30" t="s">
        <v>13</v>
      </c>
      <c r="C14" s="34"/>
      <c r="D14" s="41"/>
      <c r="E14" s="36">
        <f t="shared" si="1"/>
        <v>0</v>
      </c>
      <c r="F14" s="37">
        <f>'Opé. avril'!D8</f>
        <v>3</v>
      </c>
      <c r="G14" s="42">
        <f>J13</f>
        <v>122.72727272727272</v>
      </c>
      <c r="H14" s="36">
        <f t="shared" si="2"/>
        <v>368.18181818181813</v>
      </c>
      <c r="I14" s="43">
        <f t="shared" si="3"/>
        <v>47</v>
      </c>
      <c r="J14" s="42">
        <f t="shared" si="0"/>
        <v>122.72727272727272</v>
      </c>
      <c r="K14" s="44">
        <f t="shared" si="4"/>
        <v>5768.181818181818</v>
      </c>
    </row>
    <row r="15" spans="1:11" ht="12.75">
      <c r="A15" s="22">
        <v>38083</v>
      </c>
      <c r="B15" s="30" t="s">
        <v>14</v>
      </c>
      <c r="C15" s="34"/>
      <c r="D15" s="41"/>
      <c r="E15" s="36">
        <f t="shared" si="1"/>
        <v>0</v>
      </c>
      <c r="F15" s="37">
        <f>'Opé. avril'!D9</f>
        <v>10</v>
      </c>
      <c r="G15" s="42">
        <f>J14</f>
        <v>122.72727272727272</v>
      </c>
      <c r="H15" s="36">
        <f t="shared" si="2"/>
        <v>1227.2727272727273</v>
      </c>
      <c r="I15" s="43">
        <f t="shared" si="3"/>
        <v>37</v>
      </c>
      <c r="J15" s="42">
        <f t="shared" si="0"/>
        <v>122.72727272727273</v>
      </c>
      <c r="K15" s="44">
        <f t="shared" si="4"/>
        <v>4540.909090909091</v>
      </c>
    </row>
    <row r="16" spans="1:11" ht="12.75">
      <c r="A16" s="22">
        <v>38086</v>
      </c>
      <c r="B16" s="30" t="s">
        <v>15</v>
      </c>
      <c r="C16" s="34"/>
      <c r="D16" s="41"/>
      <c r="E16" s="36">
        <f t="shared" si="1"/>
        <v>0</v>
      </c>
      <c r="F16" s="37">
        <f>'Opé. avril'!D10</f>
        <v>20</v>
      </c>
      <c r="G16" s="42">
        <f>J15</f>
        <v>122.72727272727273</v>
      </c>
      <c r="H16" s="36">
        <f t="shared" si="2"/>
        <v>2454.5454545454545</v>
      </c>
      <c r="I16" s="43">
        <f t="shared" si="3"/>
        <v>17</v>
      </c>
      <c r="J16" s="42">
        <f t="shared" si="0"/>
        <v>122.72727272727273</v>
      </c>
      <c r="K16" s="44">
        <f t="shared" si="4"/>
        <v>2086.3636363636365</v>
      </c>
    </row>
    <row r="17" spans="1:11" ht="12.75">
      <c r="A17" s="22">
        <v>38087</v>
      </c>
      <c r="B17" s="30" t="s">
        <v>16</v>
      </c>
      <c r="C17" s="34">
        <f>'Opé. avril'!D11</f>
        <v>15</v>
      </c>
      <c r="D17" s="41">
        <f>'Opé. avril'!E11</f>
        <v>123</v>
      </c>
      <c r="E17" s="36">
        <f t="shared" si="1"/>
        <v>1845</v>
      </c>
      <c r="F17" s="37"/>
      <c r="G17" s="42"/>
      <c r="H17" s="36">
        <f t="shared" si="2"/>
        <v>0</v>
      </c>
      <c r="I17" s="43">
        <f t="shared" si="3"/>
        <v>32</v>
      </c>
      <c r="J17" s="42">
        <f t="shared" si="0"/>
        <v>122.85511363636364</v>
      </c>
      <c r="K17" s="44">
        <f t="shared" si="4"/>
        <v>3931.3636363636365</v>
      </c>
    </row>
    <row r="18" spans="1:11" ht="12.75">
      <c r="A18" s="22">
        <v>38088</v>
      </c>
      <c r="B18" s="30" t="s">
        <v>17</v>
      </c>
      <c r="C18" s="34"/>
      <c r="D18" s="41"/>
      <c r="E18" s="36">
        <f t="shared" si="1"/>
        <v>0</v>
      </c>
      <c r="F18" s="37">
        <f>'Opé. avril'!D12</f>
        <v>5</v>
      </c>
      <c r="G18" s="42">
        <f>IF(F18&gt;0,J17,"")</f>
        <v>122.85511363636364</v>
      </c>
      <c r="H18" s="36">
        <f t="shared" si="2"/>
        <v>614.2755681818182</v>
      </c>
      <c r="I18" s="43">
        <f t="shared" si="3"/>
        <v>27</v>
      </c>
      <c r="J18" s="42">
        <f aca="true" t="shared" si="5" ref="J18:J31">K18/I18</f>
        <v>122.85511363636363</v>
      </c>
      <c r="K18" s="44">
        <f t="shared" si="4"/>
        <v>3317.088068181818</v>
      </c>
    </row>
    <row r="19" spans="1:11" ht="12.75">
      <c r="A19" s="22">
        <v>38089</v>
      </c>
      <c r="B19" s="30" t="s">
        <v>18</v>
      </c>
      <c r="C19" s="34"/>
      <c r="D19" s="41"/>
      <c r="E19" s="36">
        <f t="shared" si="1"/>
        <v>0</v>
      </c>
      <c r="F19" s="37">
        <f>'Opé. avril'!D13</f>
        <v>3</v>
      </c>
      <c r="G19" s="42">
        <f aca="true" t="shared" si="6" ref="G19:G31">IF(F19&gt;0,J18,"")</f>
        <v>122.85511363636363</v>
      </c>
      <c r="H19" s="36">
        <f t="shared" si="2"/>
        <v>368.5653409090909</v>
      </c>
      <c r="I19" s="43">
        <f t="shared" si="3"/>
        <v>24</v>
      </c>
      <c r="J19" s="42">
        <f t="shared" si="5"/>
        <v>122.85511363636363</v>
      </c>
      <c r="K19" s="44">
        <f t="shared" si="4"/>
        <v>2948.522727272727</v>
      </c>
    </row>
    <row r="20" spans="1:11" ht="12.75">
      <c r="A20" s="22">
        <v>38090</v>
      </c>
      <c r="B20" s="30" t="s">
        <v>19</v>
      </c>
      <c r="C20" s="34"/>
      <c r="D20" s="41"/>
      <c r="E20" s="36">
        <f t="shared" si="1"/>
        <v>0</v>
      </c>
      <c r="F20" s="37">
        <f>'Opé. avril'!D14</f>
        <v>10</v>
      </c>
      <c r="G20" s="42">
        <f t="shared" si="6"/>
        <v>122.85511363636363</v>
      </c>
      <c r="H20" s="36">
        <f t="shared" si="2"/>
        <v>1228.5511363636363</v>
      </c>
      <c r="I20" s="43">
        <f t="shared" si="3"/>
        <v>14</v>
      </c>
      <c r="J20" s="42">
        <f t="shared" si="5"/>
        <v>122.85511363636363</v>
      </c>
      <c r="K20" s="44">
        <f t="shared" si="4"/>
        <v>1719.9715909090908</v>
      </c>
    </row>
    <row r="21" spans="1:11" ht="12.75">
      <c r="A21" s="22">
        <v>38091</v>
      </c>
      <c r="B21" s="30" t="s">
        <v>20</v>
      </c>
      <c r="C21" s="34"/>
      <c r="D21" s="41"/>
      <c r="E21" s="36">
        <f t="shared" si="1"/>
        <v>0</v>
      </c>
      <c r="F21" s="37">
        <f>'Opé. avril'!D15</f>
        <v>3</v>
      </c>
      <c r="G21" s="42">
        <f t="shared" si="6"/>
        <v>122.85511363636363</v>
      </c>
      <c r="H21" s="36">
        <f t="shared" si="2"/>
        <v>368.5653409090909</v>
      </c>
      <c r="I21" s="43">
        <f t="shared" si="3"/>
        <v>11</v>
      </c>
      <c r="J21" s="42">
        <f t="shared" si="5"/>
        <v>122.85511363636364</v>
      </c>
      <c r="K21" s="44">
        <f t="shared" si="4"/>
        <v>1351.40625</v>
      </c>
    </row>
    <row r="22" spans="1:11" ht="12.75">
      <c r="A22" s="22">
        <v>38094</v>
      </c>
      <c r="B22" s="30" t="s">
        <v>21</v>
      </c>
      <c r="C22" s="34">
        <f>'Opé. avril'!D16</f>
        <v>30</v>
      </c>
      <c r="D22" s="41">
        <f>'Opé. avril'!E16</f>
        <v>125</v>
      </c>
      <c r="E22" s="36">
        <f t="shared" si="1"/>
        <v>3750</v>
      </c>
      <c r="F22" s="37"/>
      <c r="G22" s="42">
        <f t="shared" si="6"/>
      </c>
      <c r="H22" s="36">
        <f t="shared" si="2"/>
        <v>0</v>
      </c>
      <c r="I22" s="43">
        <f t="shared" si="3"/>
        <v>41</v>
      </c>
      <c r="J22" s="42">
        <f t="shared" si="5"/>
        <v>124.42454268292683</v>
      </c>
      <c r="K22" s="44">
        <f t="shared" si="4"/>
        <v>5101.40625</v>
      </c>
    </row>
    <row r="23" spans="1:11" ht="12.75">
      <c r="A23" s="22">
        <v>38095</v>
      </c>
      <c r="B23" s="30" t="s">
        <v>22</v>
      </c>
      <c r="C23" s="34"/>
      <c r="D23" s="41"/>
      <c r="E23" s="36">
        <f t="shared" si="1"/>
        <v>0</v>
      </c>
      <c r="F23" s="37">
        <f>'Opé. avril'!D17</f>
        <v>4</v>
      </c>
      <c r="G23" s="42">
        <f t="shared" si="6"/>
        <v>124.42454268292683</v>
      </c>
      <c r="H23" s="36">
        <f t="shared" si="2"/>
        <v>497.6981707317073</v>
      </c>
      <c r="I23" s="43">
        <f t="shared" si="3"/>
        <v>37</v>
      </c>
      <c r="J23" s="42">
        <f t="shared" si="5"/>
        <v>124.42454268292683</v>
      </c>
      <c r="K23" s="44">
        <f t="shared" si="4"/>
        <v>4603.708079268293</v>
      </c>
    </row>
    <row r="24" spans="1:11" ht="12.75">
      <c r="A24" s="22">
        <v>38097</v>
      </c>
      <c r="B24" s="30" t="s">
        <v>23</v>
      </c>
      <c r="C24" s="34"/>
      <c r="D24" s="41"/>
      <c r="E24" s="36">
        <f t="shared" si="1"/>
        <v>0</v>
      </c>
      <c r="F24" s="37">
        <f>'Opé. avril'!D18</f>
        <v>12</v>
      </c>
      <c r="G24" s="42">
        <f t="shared" si="6"/>
        <v>124.42454268292683</v>
      </c>
      <c r="H24" s="36">
        <f t="shared" si="2"/>
        <v>1493.094512195122</v>
      </c>
      <c r="I24" s="43">
        <f t="shared" si="3"/>
        <v>25</v>
      </c>
      <c r="J24" s="42">
        <f t="shared" si="5"/>
        <v>124.42454268292684</v>
      </c>
      <c r="K24" s="44">
        <f t="shared" si="4"/>
        <v>3110.613567073171</v>
      </c>
    </row>
    <row r="25" spans="1:11" ht="12.75">
      <c r="A25" s="22">
        <v>38099</v>
      </c>
      <c r="B25" s="30" t="s">
        <v>24</v>
      </c>
      <c r="C25" s="34"/>
      <c r="D25" s="41"/>
      <c r="E25" s="36">
        <f t="shared" si="1"/>
        <v>0</v>
      </c>
      <c r="F25" s="37">
        <f>'Opé. avril'!D19</f>
        <v>3</v>
      </c>
      <c r="G25" s="42">
        <f t="shared" si="6"/>
        <v>124.42454268292684</v>
      </c>
      <c r="H25" s="36">
        <f t="shared" si="2"/>
        <v>373.27362804878055</v>
      </c>
      <c r="I25" s="43">
        <f t="shared" si="3"/>
        <v>22</v>
      </c>
      <c r="J25" s="42">
        <f t="shared" si="5"/>
        <v>124.42454268292683</v>
      </c>
      <c r="K25" s="44">
        <f t="shared" si="4"/>
        <v>2737.3399390243903</v>
      </c>
    </row>
    <row r="26" spans="1:11" ht="12.75">
      <c r="A26" s="22">
        <v>38101</v>
      </c>
      <c r="B26" s="30" t="s">
        <v>25</v>
      </c>
      <c r="C26" s="34">
        <f>'Opé. avril'!D20</f>
        <v>10</v>
      </c>
      <c r="D26" s="41">
        <f>'Opé. avril'!E20</f>
        <v>126</v>
      </c>
      <c r="E26" s="36">
        <f t="shared" si="1"/>
        <v>1260</v>
      </c>
      <c r="F26" s="37"/>
      <c r="G26" s="42">
        <f t="shared" si="6"/>
      </c>
      <c r="H26" s="36">
        <f t="shared" si="2"/>
        <v>0</v>
      </c>
      <c r="I26" s="43">
        <f t="shared" si="3"/>
        <v>32</v>
      </c>
      <c r="J26" s="42">
        <f t="shared" si="5"/>
        <v>124.9168730945122</v>
      </c>
      <c r="K26" s="44">
        <f t="shared" si="4"/>
        <v>3997.3399390243903</v>
      </c>
    </row>
    <row r="27" spans="1:11" ht="12.75">
      <c r="A27" s="22">
        <v>38102</v>
      </c>
      <c r="B27" s="30" t="s">
        <v>26</v>
      </c>
      <c r="C27" s="34"/>
      <c r="D27" s="41"/>
      <c r="E27" s="36">
        <f t="shared" si="1"/>
        <v>0</v>
      </c>
      <c r="F27" s="37">
        <f>'Opé. avril'!D21</f>
        <v>13</v>
      </c>
      <c r="G27" s="42">
        <f t="shared" si="6"/>
        <v>124.9168730945122</v>
      </c>
      <c r="H27" s="36">
        <f t="shared" si="2"/>
        <v>1623.9193502286585</v>
      </c>
      <c r="I27" s="43">
        <f t="shared" si="3"/>
        <v>19</v>
      </c>
      <c r="J27" s="42">
        <f t="shared" si="5"/>
        <v>124.9168730945122</v>
      </c>
      <c r="K27" s="44">
        <f t="shared" si="4"/>
        <v>2373.420588795732</v>
      </c>
    </row>
    <row r="28" spans="1:11" ht="12.75">
      <c r="A28" s="22">
        <v>38103</v>
      </c>
      <c r="B28" s="30" t="s">
        <v>27</v>
      </c>
      <c r="C28" s="34"/>
      <c r="D28" s="41"/>
      <c r="E28" s="36">
        <f t="shared" si="1"/>
        <v>0</v>
      </c>
      <c r="F28" s="37">
        <f>'Opé. avril'!D22</f>
        <v>3</v>
      </c>
      <c r="G28" s="42">
        <f t="shared" si="6"/>
        <v>124.9168730945122</v>
      </c>
      <c r="H28" s="36">
        <f t="shared" si="2"/>
        <v>374.7506192835366</v>
      </c>
      <c r="I28" s="43">
        <f t="shared" si="3"/>
        <v>16</v>
      </c>
      <c r="J28" s="42">
        <f t="shared" si="5"/>
        <v>124.9168730945122</v>
      </c>
      <c r="K28" s="44">
        <f t="shared" si="4"/>
        <v>1998.6699695121952</v>
      </c>
    </row>
    <row r="29" spans="1:11" ht="12.75">
      <c r="A29" s="22">
        <v>38104</v>
      </c>
      <c r="B29" s="30" t="s">
        <v>28</v>
      </c>
      <c r="C29" s="34"/>
      <c r="D29" s="41"/>
      <c r="E29" s="36">
        <f t="shared" si="1"/>
        <v>0</v>
      </c>
      <c r="F29" s="37">
        <f>'Opé. avril'!D23</f>
        <v>5</v>
      </c>
      <c r="G29" s="42">
        <f t="shared" si="6"/>
        <v>124.9168730945122</v>
      </c>
      <c r="H29" s="36">
        <f t="shared" si="2"/>
        <v>624.584365472561</v>
      </c>
      <c r="I29" s="43">
        <f t="shared" si="3"/>
        <v>11</v>
      </c>
      <c r="J29" s="42">
        <f t="shared" si="5"/>
        <v>124.91687309451221</v>
      </c>
      <c r="K29" s="44">
        <f t="shared" si="4"/>
        <v>1374.0856040396343</v>
      </c>
    </row>
    <row r="30" spans="1:11" ht="12.75">
      <c r="A30" s="22">
        <v>38105</v>
      </c>
      <c r="B30" s="30" t="s">
        <v>29</v>
      </c>
      <c r="C30" s="34"/>
      <c r="D30" s="41"/>
      <c r="E30" s="36">
        <f t="shared" si="1"/>
        <v>0</v>
      </c>
      <c r="F30" s="37">
        <f>'Opé. avril'!D24</f>
        <v>4</v>
      </c>
      <c r="G30" s="42">
        <f t="shared" si="6"/>
        <v>124.91687309451221</v>
      </c>
      <c r="H30" s="36">
        <f t="shared" si="2"/>
        <v>499.66749237804885</v>
      </c>
      <c r="I30" s="43">
        <f t="shared" si="3"/>
        <v>7</v>
      </c>
      <c r="J30" s="42">
        <f t="shared" si="5"/>
        <v>124.91687309451221</v>
      </c>
      <c r="K30" s="44">
        <f t="shared" si="4"/>
        <v>874.4181116615855</v>
      </c>
    </row>
    <row r="31" spans="1:11" ht="12.75">
      <c r="A31" s="22">
        <v>38107</v>
      </c>
      <c r="B31" s="30" t="s">
        <v>30</v>
      </c>
      <c r="C31" s="34">
        <f>'Opé. avril'!D25</f>
        <v>30</v>
      </c>
      <c r="D31" s="41">
        <f>'Opé. avril'!E25</f>
        <v>125</v>
      </c>
      <c r="E31" s="36">
        <f t="shared" si="1"/>
        <v>3750</v>
      </c>
      <c r="F31" s="37"/>
      <c r="G31" s="41">
        <f t="shared" si="6"/>
      </c>
      <c r="H31" s="36">
        <f t="shared" si="2"/>
        <v>0</v>
      </c>
      <c r="I31" s="43">
        <f t="shared" si="3"/>
        <v>37</v>
      </c>
      <c r="J31" s="42">
        <f t="shared" si="5"/>
        <v>124.98427328815096</v>
      </c>
      <c r="K31" s="44">
        <f t="shared" si="4"/>
        <v>4624.4181116615855</v>
      </c>
    </row>
    <row r="32" spans="1:11" ht="13.5" thickBot="1">
      <c r="A32" s="23"/>
      <c r="B32" s="31"/>
      <c r="C32" s="45">
        <f>SUM(C11:C31)</f>
        <v>105</v>
      </c>
      <c r="D32" s="46"/>
      <c r="E32" s="47">
        <f>SUM(E11:E31)</f>
        <v>13085</v>
      </c>
      <c r="F32" s="45">
        <f>SUM(F11:F31)</f>
        <v>103</v>
      </c>
      <c r="G32" s="46"/>
      <c r="H32" s="47">
        <f>SUM(H11:H31)</f>
        <v>12730.581888338415</v>
      </c>
      <c r="I32" s="48"/>
      <c r="J32" s="49"/>
      <c r="K32" s="50"/>
    </row>
    <row r="34" spans="1:9" ht="12.75">
      <c r="A34" s="32" t="s">
        <v>41</v>
      </c>
      <c r="C34" s="1" t="s">
        <v>42</v>
      </c>
      <c r="D34" s="1" t="s">
        <v>43</v>
      </c>
      <c r="E34" s="1" t="s">
        <v>45</v>
      </c>
      <c r="F34" s="1" t="s">
        <v>46</v>
      </c>
      <c r="G34" s="1" t="s">
        <v>47</v>
      </c>
      <c r="H34" s="1" t="s">
        <v>48</v>
      </c>
      <c r="I34" s="1" t="s">
        <v>49</v>
      </c>
    </row>
    <row r="35" spans="3:9" ht="12.75">
      <c r="C35" s="51">
        <f>I11</f>
        <v>35</v>
      </c>
      <c r="D35" s="51" t="s">
        <v>43</v>
      </c>
      <c r="E35" s="51">
        <f>C32</f>
        <v>105</v>
      </c>
      <c r="F35" s="51" t="s">
        <v>46</v>
      </c>
      <c r="G35" s="51">
        <f>F32</f>
        <v>103</v>
      </c>
      <c r="H35" s="51" t="s">
        <v>48</v>
      </c>
      <c r="I35" s="51">
        <f>C35+E35-G35</f>
        <v>37</v>
      </c>
    </row>
    <row r="36" spans="3:9" ht="12.75">
      <c r="C36" s="1"/>
      <c r="D36" s="1"/>
      <c r="E36" s="1"/>
      <c r="F36" s="1"/>
      <c r="G36" s="1"/>
      <c r="H36" s="1"/>
      <c r="I36" s="1"/>
    </row>
    <row r="37" spans="1:9" ht="12.75">
      <c r="A37" s="32" t="s">
        <v>50</v>
      </c>
      <c r="C37" s="1" t="s">
        <v>42</v>
      </c>
      <c r="D37" s="1" t="s">
        <v>43</v>
      </c>
      <c r="E37" s="1" t="s">
        <v>45</v>
      </c>
      <c r="F37" s="1" t="s">
        <v>46</v>
      </c>
      <c r="G37" s="1" t="s">
        <v>47</v>
      </c>
      <c r="H37" s="1" t="s">
        <v>48</v>
      </c>
      <c r="I37" s="1" t="s">
        <v>49</v>
      </c>
    </row>
    <row r="38" spans="3:10" ht="12.75">
      <c r="C38" s="52">
        <f>K11</f>
        <v>4270</v>
      </c>
      <c r="D38" s="51" t="s">
        <v>43</v>
      </c>
      <c r="E38" s="53">
        <f>E32</f>
        <v>13085</v>
      </c>
      <c r="F38" s="51" t="s">
        <v>46</v>
      </c>
      <c r="G38" s="53">
        <f>H32</f>
        <v>12730.581888338415</v>
      </c>
      <c r="H38" s="51" t="s">
        <v>48</v>
      </c>
      <c r="I38" s="62">
        <f>C38+E38-G38</f>
        <v>4624.4181116615855</v>
      </c>
      <c r="J38" s="62"/>
    </row>
  </sheetData>
  <mergeCells count="5">
    <mergeCell ref="I38:J38"/>
    <mergeCell ref="A2:K2"/>
    <mergeCell ref="C9:E9"/>
    <mergeCell ref="F9:H9"/>
    <mergeCell ref="I9:K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8"/>
  <sheetViews>
    <sheetView workbookViewId="0" topLeftCell="B4">
      <selection activeCell="I6" sqref="I6"/>
    </sheetView>
  </sheetViews>
  <sheetFormatPr defaultColWidth="11.421875" defaultRowHeight="12.75"/>
  <cols>
    <col min="1" max="1" width="11.7109375" style="0" customWidth="1"/>
    <col min="2" max="2" width="13.140625" style="0" customWidth="1"/>
    <col min="3" max="3" width="5.7109375" style="0" customWidth="1"/>
    <col min="4" max="4" width="7.7109375" style="0" customWidth="1"/>
    <col min="5" max="5" width="9.28125" style="0" customWidth="1"/>
    <col min="6" max="6" width="5.28125" style="0" customWidth="1"/>
    <col min="7" max="7" width="9.7109375" style="0" customWidth="1"/>
    <col min="8" max="8" width="9.28125" style="0" customWidth="1"/>
    <col min="9" max="9" width="7.57421875" style="0" customWidth="1"/>
    <col min="10" max="10" width="7.421875" style="0" customWidth="1"/>
    <col min="11" max="11" width="9.8515625" style="0" customWidth="1"/>
  </cols>
  <sheetData>
    <row r="2" spans="1:11" ht="15">
      <c r="A2" s="63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ht="13.5" thickBot="1"/>
    <row r="4" spans="1:11" ht="12.75">
      <c r="A4" s="4" t="s">
        <v>31</v>
      </c>
      <c r="B4" s="5" t="s">
        <v>53</v>
      </c>
      <c r="C4" s="5"/>
      <c r="D4" s="5"/>
      <c r="E4" s="5"/>
      <c r="F4" s="5"/>
      <c r="G4" s="5"/>
      <c r="H4" s="5"/>
      <c r="I4" s="5"/>
      <c r="J4" s="5"/>
      <c r="K4" s="6"/>
    </row>
    <row r="5" spans="1:11" ht="12.75">
      <c r="A5" s="19" t="s">
        <v>52</v>
      </c>
      <c r="B5" s="2" t="s">
        <v>56</v>
      </c>
      <c r="C5" s="2"/>
      <c r="D5" s="2"/>
      <c r="E5" s="2"/>
      <c r="F5" s="2"/>
      <c r="G5" s="2" t="s">
        <v>54</v>
      </c>
      <c r="H5" s="2"/>
      <c r="I5" s="34">
        <v>80</v>
      </c>
      <c r="J5" s="2"/>
      <c r="K5" s="8"/>
    </row>
    <row r="6" spans="1:11" ht="12.75">
      <c r="A6" s="19"/>
      <c r="B6" s="2"/>
      <c r="C6" s="2"/>
      <c r="D6" s="2"/>
      <c r="E6" s="2"/>
      <c r="F6" s="2"/>
      <c r="G6" s="2" t="s">
        <v>55</v>
      </c>
      <c r="H6" s="2"/>
      <c r="I6" s="34">
        <v>5</v>
      </c>
      <c r="J6" s="2"/>
      <c r="K6" s="8"/>
    </row>
    <row r="7" spans="1:11" ht="12.75">
      <c r="A7" s="19" t="s">
        <v>32</v>
      </c>
      <c r="B7" s="34" t="s">
        <v>33</v>
      </c>
      <c r="C7" s="2"/>
      <c r="D7" s="2"/>
      <c r="E7" s="2" t="s">
        <v>57</v>
      </c>
      <c r="F7" s="2"/>
      <c r="G7" s="34" t="s">
        <v>59</v>
      </c>
      <c r="H7" s="2"/>
      <c r="I7" s="2"/>
      <c r="J7" s="2"/>
      <c r="K7" s="8"/>
    </row>
    <row r="8" spans="1:11" ht="13.5" thickBot="1">
      <c r="A8" s="27"/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ht="12.75">
      <c r="A9" s="25" t="s">
        <v>34</v>
      </c>
      <c r="B9" s="33" t="s">
        <v>35</v>
      </c>
      <c r="C9" s="64" t="s">
        <v>36</v>
      </c>
      <c r="D9" s="64"/>
      <c r="E9" s="64"/>
      <c r="F9" s="65" t="s">
        <v>37</v>
      </c>
      <c r="G9" s="64"/>
      <c r="H9" s="66"/>
      <c r="I9" s="64" t="s">
        <v>38</v>
      </c>
      <c r="J9" s="64"/>
      <c r="K9" s="66"/>
    </row>
    <row r="10" spans="1:11" ht="12.75">
      <c r="A10" s="20"/>
      <c r="B10" s="24"/>
      <c r="C10" s="3" t="s">
        <v>39</v>
      </c>
      <c r="D10" s="28" t="s">
        <v>44</v>
      </c>
      <c r="E10" s="3" t="s">
        <v>40</v>
      </c>
      <c r="F10" s="26" t="s">
        <v>39</v>
      </c>
      <c r="G10" s="28" t="s">
        <v>44</v>
      </c>
      <c r="H10" s="21" t="s">
        <v>40</v>
      </c>
      <c r="I10" s="3" t="s">
        <v>39</v>
      </c>
      <c r="J10" s="28" t="s">
        <v>44</v>
      </c>
      <c r="K10" s="21" t="s">
        <v>40</v>
      </c>
    </row>
    <row r="11" spans="1:11" ht="12.75">
      <c r="A11" s="22">
        <v>38078</v>
      </c>
      <c r="B11" s="29" t="s">
        <v>7</v>
      </c>
      <c r="C11" s="34"/>
      <c r="D11" s="35"/>
      <c r="E11" s="36"/>
      <c r="F11" s="37"/>
      <c r="G11" s="38"/>
      <c r="H11" s="36"/>
      <c r="I11" s="39">
        <f>'Opé. avril'!D5</f>
        <v>35</v>
      </c>
      <c r="J11" s="38">
        <f>'Opé. avril'!E5</f>
        <v>122</v>
      </c>
      <c r="K11" s="40">
        <f>I11*J11</f>
        <v>4270</v>
      </c>
    </row>
    <row r="12" spans="1:11" ht="12.75">
      <c r="A12" s="22">
        <v>38079</v>
      </c>
      <c r="B12" s="30" t="s">
        <v>10</v>
      </c>
      <c r="C12" s="34">
        <f>'Opé. avril'!D6</f>
        <v>20</v>
      </c>
      <c r="D12" s="41">
        <f>'Opé. avril'!E6</f>
        <v>124</v>
      </c>
      <c r="E12" s="36">
        <f>IF(C12=0,0,C12*D12)</f>
        <v>2480</v>
      </c>
      <c r="F12" s="37"/>
      <c r="G12" s="42">
        <f>IF(F12=0,0,($K$11+$E$32)/($I$11+$C$32))</f>
        <v>0</v>
      </c>
      <c r="H12" s="36">
        <f>IF(F12=0,0,F12*G12)</f>
        <v>0</v>
      </c>
      <c r="I12" s="43">
        <f>C12+I11-F12</f>
        <v>55</v>
      </c>
      <c r="J12" s="42">
        <f aca="true" t="shared" si="0" ref="J12:J17">K12/I12</f>
        <v>122.72727272727273</v>
      </c>
      <c r="K12" s="44">
        <f>K11+E12-H12</f>
        <v>6750</v>
      </c>
    </row>
    <row r="13" spans="1:11" ht="12.75">
      <c r="A13" s="22">
        <v>38080</v>
      </c>
      <c r="B13" s="30" t="s">
        <v>12</v>
      </c>
      <c r="C13" s="34"/>
      <c r="D13" s="41"/>
      <c r="E13" s="36">
        <f aca="true" t="shared" si="1" ref="E13:E31">IF(C13=0,0,C13*D13)</f>
        <v>0</v>
      </c>
      <c r="F13" s="37">
        <f>'Opé. avril'!D7</f>
        <v>5</v>
      </c>
      <c r="G13" s="42">
        <f aca="true" t="shared" si="2" ref="G13:G31">IF(F13=0,0,($K$11+$E$32)/($I$11+$C$32))</f>
        <v>123.96428571428571</v>
      </c>
      <c r="H13" s="36">
        <f aca="true" t="shared" si="3" ref="H13:H31">IF(F13=0,0,F13*G13)</f>
        <v>619.8214285714286</v>
      </c>
      <c r="I13" s="43">
        <f aca="true" t="shared" si="4" ref="I13:I31">C13+I12-F13</f>
        <v>50</v>
      </c>
      <c r="J13" s="42">
        <f t="shared" si="0"/>
        <v>122.60357142857143</v>
      </c>
      <c r="K13" s="44">
        <f aca="true" t="shared" si="5" ref="K13:K31">K12+E13-H13</f>
        <v>6130.178571428572</v>
      </c>
    </row>
    <row r="14" spans="1:11" ht="12.75">
      <c r="A14" s="22">
        <v>38082</v>
      </c>
      <c r="B14" s="30" t="s">
        <v>13</v>
      </c>
      <c r="C14" s="34"/>
      <c r="D14" s="41"/>
      <c r="E14" s="36">
        <f t="shared" si="1"/>
        <v>0</v>
      </c>
      <c r="F14" s="37">
        <f>'Opé. avril'!D8</f>
        <v>3</v>
      </c>
      <c r="G14" s="42">
        <f t="shared" si="2"/>
        <v>123.96428571428571</v>
      </c>
      <c r="H14" s="36">
        <f t="shared" si="3"/>
        <v>371.8928571428571</v>
      </c>
      <c r="I14" s="43">
        <f t="shared" si="4"/>
        <v>47</v>
      </c>
      <c r="J14" s="42">
        <f t="shared" si="0"/>
        <v>122.51671732522797</v>
      </c>
      <c r="K14" s="44">
        <f t="shared" si="5"/>
        <v>5758.285714285715</v>
      </c>
    </row>
    <row r="15" spans="1:11" ht="12.75">
      <c r="A15" s="22">
        <v>38083</v>
      </c>
      <c r="B15" s="30" t="s">
        <v>14</v>
      </c>
      <c r="C15" s="34"/>
      <c r="D15" s="41"/>
      <c r="E15" s="36">
        <f t="shared" si="1"/>
        <v>0</v>
      </c>
      <c r="F15" s="37">
        <f>'Opé. avril'!D9</f>
        <v>10</v>
      </c>
      <c r="G15" s="42">
        <f t="shared" si="2"/>
        <v>123.96428571428571</v>
      </c>
      <c r="H15" s="36">
        <f t="shared" si="3"/>
        <v>1239.642857142857</v>
      </c>
      <c r="I15" s="43">
        <f t="shared" si="4"/>
        <v>37</v>
      </c>
      <c r="J15" s="42">
        <f t="shared" si="0"/>
        <v>122.12548262548265</v>
      </c>
      <c r="K15" s="44">
        <f t="shared" si="5"/>
        <v>4518.642857142858</v>
      </c>
    </row>
    <row r="16" spans="1:11" ht="12.75">
      <c r="A16" s="22">
        <v>38086</v>
      </c>
      <c r="B16" s="30" t="s">
        <v>15</v>
      </c>
      <c r="C16" s="34"/>
      <c r="D16" s="41"/>
      <c r="E16" s="36">
        <f t="shared" si="1"/>
        <v>0</v>
      </c>
      <c r="F16" s="37">
        <f>'Opé. avril'!D10</f>
        <v>20</v>
      </c>
      <c r="G16" s="42">
        <f t="shared" si="2"/>
        <v>123.96428571428571</v>
      </c>
      <c r="H16" s="36">
        <f t="shared" si="3"/>
        <v>2479.285714285714</v>
      </c>
      <c r="I16" s="43">
        <f t="shared" si="4"/>
        <v>17</v>
      </c>
      <c r="J16" s="42">
        <f t="shared" si="0"/>
        <v>119.96218487394962</v>
      </c>
      <c r="K16" s="44">
        <f t="shared" si="5"/>
        <v>2039.3571428571436</v>
      </c>
    </row>
    <row r="17" spans="1:11" ht="12.75">
      <c r="A17" s="22">
        <v>38087</v>
      </c>
      <c r="B17" s="30" t="s">
        <v>16</v>
      </c>
      <c r="C17" s="34">
        <f>'Opé. avril'!D11</f>
        <v>15</v>
      </c>
      <c r="D17" s="41">
        <f>'Opé. avril'!E11</f>
        <v>123</v>
      </c>
      <c r="E17" s="36">
        <f t="shared" si="1"/>
        <v>1845</v>
      </c>
      <c r="F17" s="37"/>
      <c r="G17" s="42">
        <f t="shared" si="2"/>
        <v>0</v>
      </c>
      <c r="H17" s="36">
        <f t="shared" si="3"/>
        <v>0</v>
      </c>
      <c r="I17" s="43">
        <f t="shared" si="4"/>
        <v>32</v>
      </c>
      <c r="J17" s="42">
        <f t="shared" si="0"/>
        <v>121.38616071428574</v>
      </c>
      <c r="K17" s="44">
        <f t="shared" si="5"/>
        <v>3884.3571428571436</v>
      </c>
    </row>
    <row r="18" spans="1:11" ht="12.75">
      <c r="A18" s="22">
        <v>38088</v>
      </c>
      <c r="B18" s="30" t="s">
        <v>17</v>
      </c>
      <c r="C18" s="34"/>
      <c r="D18" s="41"/>
      <c r="E18" s="36">
        <f t="shared" si="1"/>
        <v>0</v>
      </c>
      <c r="F18" s="37">
        <f>'Opé. avril'!D12</f>
        <v>5</v>
      </c>
      <c r="G18" s="42">
        <f t="shared" si="2"/>
        <v>123.96428571428571</v>
      </c>
      <c r="H18" s="36">
        <f t="shared" si="3"/>
        <v>619.8214285714286</v>
      </c>
      <c r="I18" s="43">
        <f t="shared" si="4"/>
        <v>27</v>
      </c>
      <c r="J18" s="42">
        <f aca="true" t="shared" si="6" ref="J18:J31">K18/I18</f>
        <v>120.9087301587302</v>
      </c>
      <c r="K18" s="44">
        <f t="shared" si="5"/>
        <v>3264.535714285715</v>
      </c>
    </row>
    <row r="19" spans="1:11" ht="12.75">
      <c r="A19" s="22">
        <v>38089</v>
      </c>
      <c r="B19" s="30" t="s">
        <v>18</v>
      </c>
      <c r="C19" s="34"/>
      <c r="D19" s="41"/>
      <c r="E19" s="36">
        <f t="shared" si="1"/>
        <v>0</v>
      </c>
      <c r="F19" s="37">
        <f>'Opé. avril'!D13</f>
        <v>3</v>
      </c>
      <c r="G19" s="42">
        <f t="shared" si="2"/>
        <v>123.96428571428571</v>
      </c>
      <c r="H19" s="36">
        <f t="shared" si="3"/>
        <v>371.8928571428571</v>
      </c>
      <c r="I19" s="43">
        <f t="shared" si="4"/>
        <v>24</v>
      </c>
      <c r="J19" s="42">
        <f t="shared" si="6"/>
        <v>120.52678571428574</v>
      </c>
      <c r="K19" s="44">
        <f t="shared" si="5"/>
        <v>2892.642857142858</v>
      </c>
    </row>
    <row r="20" spans="1:11" ht="12.75">
      <c r="A20" s="22">
        <v>38090</v>
      </c>
      <c r="B20" s="30" t="s">
        <v>19</v>
      </c>
      <c r="C20" s="34"/>
      <c r="D20" s="41"/>
      <c r="E20" s="36">
        <f t="shared" si="1"/>
        <v>0</v>
      </c>
      <c r="F20" s="37">
        <f>'Opé. avril'!D14</f>
        <v>10</v>
      </c>
      <c r="G20" s="42">
        <f t="shared" si="2"/>
        <v>123.96428571428571</v>
      </c>
      <c r="H20" s="36">
        <f t="shared" si="3"/>
        <v>1239.642857142857</v>
      </c>
      <c r="I20" s="43">
        <f t="shared" si="4"/>
        <v>14</v>
      </c>
      <c r="J20" s="42">
        <f t="shared" si="6"/>
        <v>118.07142857142863</v>
      </c>
      <c r="K20" s="44">
        <f t="shared" si="5"/>
        <v>1653.0000000000007</v>
      </c>
    </row>
    <row r="21" spans="1:11" ht="12.75">
      <c r="A21" s="22">
        <v>38091</v>
      </c>
      <c r="B21" s="30" t="s">
        <v>20</v>
      </c>
      <c r="C21" s="34"/>
      <c r="D21" s="41"/>
      <c r="E21" s="36">
        <f t="shared" si="1"/>
        <v>0</v>
      </c>
      <c r="F21" s="37">
        <f>'Opé. avril'!D15</f>
        <v>3</v>
      </c>
      <c r="G21" s="42">
        <f t="shared" si="2"/>
        <v>123.96428571428571</v>
      </c>
      <c r="H21" s="36">
        <f t="shared" si="3"/>
        <v>371.8928571428571</v>
      </c>
      <c r="I21" s="43">
        <f t="shared" si="4"/>
        <v>11</v>
      </c>
      <c r="J21" s="42">
        <f t="shared" si="6"/>
        <v>116.46428571428578</v>
      </c>
      <c r="K21" s="44">
        <f t="shared" si="5"/>
        <v>1281.1071428571436</v>
      </c>
    </row>
    <row r="22" spans="1:11" ht="12.75">
      <c r="A22" s="22">
        <v>38094</v>
      </c>
      <c r="B22" s="30" t="s">
        <v>21</v>
      </c>
      <c r="C22" s="34">
        <f>'Opé. avril'!D16</f>
        <v>30</v>
      </c>
      <c r="D22" s="41">
        <f>'Opé. avril'!E16</f>
        <v>125</v>
      </c>
      <c r="E22" s="36">
        <f t="shared" si="1"/>
        <v>3750</v>
      </c>
      <c r="F22" s="37"/>
      <c r="G22" s="42">
        <f t="shared" si="2"/>
        <v>0</v>
      </c>
      <c r="H22" s="36">
        <f t="shared" si="3"/>
        <v>0</v>
      </c>
      <c r="I22" s="43">
        <f t="shared" si="4"/>
        <v>41</v>
      </c>
      <c r="J22" s="42">
        <f t="shared" si="6"/>
        <v>122.70993031358886</v>
      </c>
      <c r="K22" s="44">
        <f t="shared" si="5"/>
        <v>5031.107142857143</v>
      </c>
    </row>
    <row r="23" spans="1:11" ht="12.75">
      <c r="A23" s="22">
        <v>38095</v>
      </c>
      <c r="B23" s="30" t="s">
        <v>22</v>
      </c>
      <c r="C23" s="34"/>
      <c r="D23" s="41"/>
      <c r="E23" s="36">
        <f t="shared" si="1"/>
        <v>0</v>
      </c>
      <c r="F23" s="37">
        <f>'Opé. avril'!D17</f>
        <v>4</v>
      </c>
      <c r="G23" s="42">
        <f t="shared" si="2"/>
        <v>123.96428571428571</v>
      </c>
      <c r="H23" s="36">
        <f t="shared" si="3"/>
        <v>495.85714285714283</v>
      </c>
      <c r="I23" s="43">
        <f t="shared" si="4"/>
        <v>37</v>
      </c>
      <c r="J23" s="42">
        <f t="shared" si="6"/>
        <v>122.57432432432432</v>
      </c>
      <c r="K23" s="44">
        <f t="shared" si="5"/>
        <v>4535.25</v>
      </c>
    </row>
    <row r="24" spans="1:11" ht="12.75">
      <c r="A24" s="22">
        <v>38097</v>
      </c>
      <c r="B24" s="30" t="s">
        <v>23</v>
      </c>
      <c r="C24" s="34"/>
      <c r="D24" s="41"/>
      <c r="E24" s="36">
        <f t="shared" si="1"/>
        <v>0</v>
      </c>
      <c r="F24" s="37">
        <f>'Opé. avril'!D18</f>
        <v>12</v>
      </c>
      <c r="G24" s="42">
        <f t="shared" si="2"/>
        <v>123.96428571428571</v>
      </c>
      <c r="H24" s="36">
        <f t="shared" si="3"/>
        <v>1487.5714285714284</v>
      </c>
      <c r="I24" s="43">
        <f t="shared" si="4"/>
        <v>25</v>
      </c>
      <c r="J24" s="42">
        <f t="shared" si="6"/>
        <v>121.90714285714286</v>
      </c>
      <c r="K24" s="44">
        <f t="shared" si="5"/>
        <v>3047.6785714285716</v>
      </c>
    </row>
    <row r="25" spans="1:11" ht="12.75">
      <c r="A25" s="22">
        <v>38099</v>
      </c>
      <c r="B25" s="30" t="s">
        <v>24</v>
      </c>
      <c r="C25" s="34"/>
      <c r="D25" s="41"/>
      <c r="E25" s="36">
        <f t="shared" si="1"/>
        <v>0</v>
      </c>
      <c r="F25" s="37">
        <f>'Opé. avril'!D19</f>
        <v>3</v>
      </c>
      <c r="G25" s="42">
        <f t="shared" si="2"/>
        <v>123.96428571428571</v>
      </c>
      <c r="H25" s="36">
        <f t="shared" si="3"/>
        <v>371.8928571428571</v>
      </c>
      <c r="I25" s="43">
        <f t="shared" si="4"/>
        <v>22</v>
      </c>
      <c r="J25" s="42">
        <f t="shared" si="6"/>
        <v>121.6266233766234</v>
      </c>
      <c r="K25" s="44">
        <f t="shared" si="5"/>
        <v>2675.7857142857147</v>
      </c>
    </row>
    <row r="26" spans="1:11" ht="12.75">
      <c r="A26" s="22">
        <v>38101</v>
      </c>
      <c r="B26" s="30" t="s">
        <v>25</v>
      </c>
      <c r="C26" s="34">
        <f>'Opé. avril'!D20</f>
        <v>10</v>
      </c>
      <c r="D26" s="41">
        <f>'Opé. avril'!E20</f>
        <v>126</v>
      </c>
      <c r="E26" s="36">
        <f t="shared" si="1"/>
        <v>1260</v>
      </c>
      <c r="F26" s="37"/>
      <c r="G26" s="42">
        <f t="shared" si="2"/>
        <v>0</v>
      </c>
      <c r="H26" s="36">
        <f t="shared" si="3"/>
        <v>0</v>
      </c>
      <c r="I26" s="43">
        <f t="shared" si="4"/>
        <v>32</v>
      </c>
      <c r="J26" s="42">
        <f t="shared" si="6"/>
        <v>122.99330357142858</v>
      </c>
      <c r="K26" s="44">
        <f t="shared" si="5"/>
        <v>3935.7857142857147</v>
      </c>
    </row>
    <row r="27" spans="1:11" ht="12.75">
      <c r="A27" s="22">
        <v>38102</v>
      </c>
      <c r="B27" s="30" t="s">
        <v>26</v>
      </c>
      <c r="C27" s="34"/>
      <c r="D27" s="41"/>
      <c r="E27" s="36">
        <f t="shared" si="1"/>
        <v>0</v>
      </c>
      <c r="F27" s="37">
        <f>'Opé. avril'!D21</f>
        <v>13</v>
      </c>
      <c r="G27" s="42">
        <f t="shared" si="2"/>
        <v>123.96428571428571</v>
      </c>
      <c r="H27" s="36">
        <f t="shared" si="3"/>
        <v>1611.5357142857142</v>
      </c>
      <c r="I27" s="43">
        <f t="shared" si="4"/>
        <v>19</v>
      </c>
      <c r="J27" s="42">
        <f t="shared" si="6"/>
        <v>122.32894736842108</v>
      </c>
      <c r="K27" s="44">
        <f t="shared" si="5"/>
        <v>2324.2500000000005</v>
      </c>
    </row>
    <row r="28" spans="1:11" ht="12.75">
      <c r="A28" s="22">
        <v>38103</v>
      </c>
      <c r="B28" s="30" t="s">
        <v>27</v>
      </c>
      <c r="C28" s="34"/>
      <c r="D28" s="41"/>
      <c r="E28" s="36">
        <f t="shared" si="1"/>
        <v>0</v>
      </c>
      <c r="F28" s="37">
        <f>'Opé. avril'!D22</f>
        <v>3</v>
      </c>
      <c r="G28" s="42">
        <f t="shared" si="2"/>
        <v>123.96428571428571</v>
      </c>
      <c r="H28" s="36">
        <f t="shared" si="3"/>
        <v>371.8928571428571</v>
      </c>
      <c r="I28" s="43">
        <f t="shared" si="4"/>
        <v>16</v>
      </c>
      <c r="J28" s="42">
        <f t="shared" si="6"/>
        <v>122.02232142857146</v>
      </c>
      <c r="K28" s="44">
        <f t="shared" si="5"/>
        <v>1952.3571428571433</v>
      </c>
    </row>
    <row r="29" spans="1:11" ht="12.75">
      <c r="A29" s="22">
        <v>38104</v>
      </c>
      <c r="B29" s="30" t="s">
        <v>28</v>
      </c>
      <c r="C29" s="34"/>
      <c r="D29" s="41"/>
      <c r="E29" s="36">
        <f t="shared" si="1"/>
        <v>0</v>
      </c>
      <c r="F29" s="37">
        <f>'Opé. avril'!D23</f>
        <v>5</v>
      </c>
      <c r="G29" s="42">
        <f t="shared" si="2"/>
        <v>123.96428571428571</v>
      </c>
      <c r="H29" s="36">
        <f t="shared" si="3"/>
        <v>619.8214285714286</v>
      </c>
      <c r="I29" s="43">
        <f t="shared" si="4"/>
        <v>11</v>
      </c>
      <c r="J29" s="42">
        <f t="shared" si="6"/>
        <v>121.13961038961043</v>
      </c>
      <c r="K29" s="44">
        <f t="shared" si="5"/>
        <v>1332.5357142857147</v>
      </c>
    </row>
    <row r="30" spans="1:11" ht="12.75">
      <c r="A30" s="22">
        <v>38105</v>
      </c>
      <c r="B30" s="30" t="s">
        <v>29</v>
      </c>
      <c r="C30" s="34"/>
      <c r="D30" s="41"/>
      <c r="E30" s="36">
        <f t="shared" si="1"/>
        <v>0</v>
      </c>
      <c r="F30" s="37">
        <f>'Opé. avril'!D24</f>
        <v>4</v>
      </c>
      <c r="G30" s="42">
        <f t="shared" si="2"/>
        <v>123.96428571428571</v>
      </c>
      <c r="H30" s="36">
        <f t="shared" si="3"/>
        <v>495.85714285714283</v>
      </c>
      <c r="I30" s="43">
        <f t="shared" si="4"/>
        <v>7</v>
      </c>
      <c r="J30" s="42">
        <f t="shared" si="6"/>
        <v>119.52551020408168</v>
      </c>
      <c r="K30" s="44">
        <f t="shared" si="5"/>
        <v>836.6785714285718</v>
      </c>
    </row>
    <row r="31" spans="1:11" ht="12.75">
      <c r="A31" s="22">
        <v>38107</v>
      </c>
      <c r="B31" s="30" t="s">
        <v>30</v>
      </c>
      <c r="C31" s="34">
        <f>'Opé. avril'!D25</f>
        <v>30</v>
      </c>
      <c r="D31" s="41">
        <f>'Opé. avril'!E25</f>
        <v>125</v>
      </c>
      <c r="E31" s="36">
        <f t="shared" si="1"/>
        <v>3750</v>
      </c>
      <c r="F31" s="37"/>
      <c r="G31" s="42">
        <f t="shared" si="2"/>
        <v>0</v>
      </c>
      <c r="H31" s="36">
        <f t="shared" si="3"/>
        <v>0</v>
      </c>
      <c r="I31" s="43">
        <f t="shared" si="4"/>
        <v>37</v>
      </c>
      <c r="J31" s="42">
        <f t="shared" si="6"/>
        <v>123.96428571428572</v>
      </c>
      <c r="K31" s="44">
        <f t="shared" si="5"/>
        <v>4586.678571428572</v>
      </c>
    </row>
    <row r="32" spans="1:11" ht="13.5" thickBot="1">
      <c r="A32" s="23"/>
      <c r="B32" s="31"/>
      <c r="C32" s="45">
        <f>SUM(C11:C31)</f>
        <v>105</v>
      </c>
      <c r="D32" s="46"/>
      <c r="E32" s="47">
        <f>SUM(E11:E31)</f>
        <v>13085</v>
      </c>
      <c r="F32" s="45">
        <f>SUM(F11:F31)</f>
        <v>103</v>
      </c>
      <c r="G32" s="46"/>
      <c r="H32" s="47">
        <f>SUM(H11:H31)</f>
        <v>12768.321428571428</v>
      </c>
      <c r="I32" s="48"/>
      <c r="J32" s="49"/>
      <c r="K32" s="50"/>
    </row>
    <row r="34" spans="1:9" ht="12.75">
      <c r="A34" s="32" t="s">
        <v>41</v>
      </c>
      <c r="C34" s="1" t="s">
        <v>42</v>
      </c>
      <c r="D34" s="1" t="s">
        <v>43</v>
      </c>
      <c r="E34" s="1" t="s">
        <v>45</v>
      </c>
      <c r="F34" s="1" t="s">
        <v>46</v>
      </c>
      <c r="G34" s="1" t="s">
        <v>47</v>
      </c>
      <c r="H34" s="1" t="s">
        <v>48</v>
      </c>
      <c r="I34" s="1" t="s">
        <v>49</v>
      </c>
    </row>
    <row r="35" spans="3:9" ht="12.75">
      <c r="C35" s="51">
        <f>I11</f>
        <v>35</v>
      </c>
      <c r="D35" s="51" t="s">
        <v>43</v>
      </c>
      <c r="E35" s="51">
        <f>C32</f>
        <v>105</v>
      </c>
      <c r="F35" s="51" t="s">
        <v>46</v>
      </c>
      <c r="G35" s="51">
        <f>F32</f>
        <v>103</v>
      </c>
      <c r="H35" s="51" t="s">
        <v>48</v>
      </c>
      <c r="I35" s="51">
        <f>C35+E35-G35</f>
        <v>37</v>
      </c>
    </row>
    <row r="36" spans="3:9" ht="12.75">
      <c r="C36" s="1"/>
      <c r="D36" s="1"/>
      <c r="E36" s="1"/>
      <c r="F36" s="1"/>
      <c r="G36" s="1"/>
      <c r="H36" s="1"/>
      <c r="I36" s="1"/>
    </row>
    <row r="37" spans="1:9" ht="12.75">
      <c r="A37" s="32" t="s">
        <v>50</v>
      </c>
      <c r="C37" s="1" t="s">
        <v>42</v>
      </c>
      <c r="D37" s="1" t="s">
        <v>43</v>
      </c>
      <c r="E37" s="1" t="s">
        <v>45</v>
      </c>
      <c r="F37" s="1" t="s">
        <v>46</v>
      </c>
      <c r="G37" s="1" t="s">
        <v>47</v>
      </c>
      <c r="H37" s="1" t="s">
        <v>48</v>
      </c>
      <c r="I37" s="1" t="s">
        <v>49</v>
      </c>
    </row>
    <row r="38" spans="3:10" ht="12.75">
      <c r="C38" s="52">
        <f>K11</f>
        <v>4270</v>
      </c>
      <c r="D38" s="51" t="s">
        <v>43</v>
      </c>
      <c r="E38" s="53">
        <f>E32</f>
        <v>13085</v>
      </c>
      <c r="F38" s="51" t="s">
        <v>46</v>
      </c>
      <c r="G38" s="53">
        <f>H32</f>
        <v>12768.321428571428</v>
      </c>
      <c r="H38" s="51" t="s">
        <v>48</v>
      </c>
      <c r="I38" s="62">
        <f>C38+E38-G38</f>
        <v>4586.6785714285725</v>
      </c>
      <c r="J38" s="62"/>
    </row>
  </sheetData>
  <mergeCells count="5">
    <mergeCell ref="I38:J38"/>
    <mergeCell ref="A2:K2"/>
    <mergeCell ref="C9:E9"/>
    <mergeCell ref="F9:H9"/>
    <mergeCell ref="I9:K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workbookViewId="0" topLeftCell="A1">
      <selection activeCell="J6" sqref="J6"/>
    </sheetView>
  </sheetViews>
  <sheetFormatPr defaultColWidth="11.421875" defaultRowHeight="12.75"/>
  <cols>
    <col min="3" max="3" width="6.57421875" style="0" customWidth="1"/>
    <col min="4" max="4" width="7.57421875" style="0" customWidth="1"/>
    <col min="5" max="5" width="9.8515625" style="0" customWidth="1"/>
    <col min="6" max="6" width="5.8515625" style="0" customWidth="1"/>
    <col min="7" max="7" width="6.8515625" style="0" customWidth="1"/>
    <col min="8" max="8" width="9.421875" style="0" customWidth="1"/>
    <col min="9" max="9" width="9.7109375" style="0" customWidth="1"/>
    <col min="10" max="10" width="7.00390625" style="0" customWidth="1"/>
    <col min="11" max="11" width="8.140625" style="0" customWidth="1"/>
    <col min="12" max="12" width="9.140625" style="0" customWidth="1"/>
  </cols>
  <sheetData>
    <row r="2" spans="1:12" ht="15">
      <c r="A2" s="63" t="s">
        <v>61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ht="13.5" thickBot="1"/>
    <row r="4" spans="1:12" ht="12.75">
      <c r="A4" s="4" t="s">
        <v>31</v>
      </c>
      <c r="B4" s="5" t="s">
        <v>53</v>
      </c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19" t="s">
        <v>52</v>
      </c>
      <c r="B5" s="2" t="s">
        <v>56</v>
      </c>
      <c r="C5" s="2"/>
      <c r="D5" s="2"/>
      <c r="E5" s="2"/>
      <c r="F5" s="2"/>
      <c r="G5" s="2"/>
      <c r="H5" s="2" t="s">
        <v>54</v>
      </c>
      <c r="I5" s="2"/>
      <c r="J5" s="34">
        <v>80</v>
      </c>
      <c r="K5" s="2"/>
      <c r="L5" s="8"/>
    </row>
    <row r="6" spans="1:12" ht="12.75">
      <c r="A6" s="19"/>
      <c r="B6" s="2"/>
      <c r="C6" s="2"/>
      <c r="D6" s="2"/>
      <c r="E6" s="2"/>
      <c r="F6" s="2"/>
      <c r="G6" s="2"/>
      <c r="H6" s="2" t="s">
        <v>55</v>
      </c>
      <c r="I6" s="2"/>
      <c r="J6" s="34">
        <v>5</v>
      </c>
      <c r="K6" s="2"/>
      <c r="L6" s="8"/>
    </row>
    <row r="7" spans="1:12" ht="12.75">
      <c r="A7" s="19" t="s">
        <v>32</v>
      </c>
      <c r="B7" s="34" t="s">
        <v>33</v>
      </c>
      <c r="C7" s="2"/>
      <c r="D7" s="2"/>
      <c r="E7" s="2" t="s">
        <v>57</v>
      </c>
      <c r="F7" s="2"/>
      <c r="G7" s="2"/>
      <c r="H7" s="34" t="s">
        <v>62</v>
      </c>
      <c r="I7" s="2"/>
      <c r="J7" s="2"/>
      <c r="K7" s="2"/>
      <c r="L7" s="8"/>
    </row>
    <row r="8" spans="1:12" ht="13.5" thickBot="1">
      <c r="A8" s="27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2.75">
      <c r="A9" s="25" t="s">
        <v>34</v>
      </c>
      <c r="B9" s="33" t="s">
        <v>35</v>
      </c>
      <c r="C9" s="64" t="s">
        <v>36</v>
      </c>
      <c r="D9" s="64"/>
      <c r="E9" s="64"/>
      <c r="F9" s="65" t="s">
        <v>37</v>
      </c>
      <c r="G9" s="64"/>
      <c r="H9" s="64"/>
      <c r="I9" s="66"/>
      <c r="J9" s="64" t="s">
        <v>38</v>
      </c>
      <c r="K9" s="64"/>
      <c r="L9" s="66"/>
    </row>
    <row r="10" spans="1:12" ht="12.75">
      <c r="A10" s="20"/>
      <c r="B10" s="24"/>
      <c r="C10" s="3" t="s">
        <v>39</v>
      </c>
      <c r="D10" s="28" t="s">
        <v>44</v>
      </c>
      <c r="E10" s="3" t="s">
        <v>40</v>
      </c>
      <c r="F10" s="26" t="s">
        <v>39</v>
      </c>
      <c r="G10" s="3" t="s">
        <v>63</v>
      </c>
      <c r="H10" s="28" t="s">
        <v>44</v>
      </c>
      <c r="I10" s="21" t="s">
        <v>40</v>
      </c>
      <c r="J10" s="3" t="s">
        <v>39</v>
      </c>
      <c r="K10" s="28" t="s">
        <v>44</v>
      </c>
      <c r="L10" s="21" t="s">
        <v>40</v>
      </c>
    </row>
    <row r="11" spans="1:12" ht="12.75">
      <c r="A11" s="22">
        <v>38078</v>
      </c>
      <c r="B11" s="29" t="s">
        <v>7</v>
      </c>
      <c r="C11" s="34"/>
      <c r="D11" s="35"/>
      <c r="E11" s="36"/>
      <c r="F11" s="37"/>
      <c r="G11" s="58"/>
      <c r="H11" s="38"/>
      <c r="I11" s="36"/>
      <c r="J11" s="39">
        <f>'Opé. avril'!D5</f>
        <v>35</v>
      </c>
      <c r="K11" s="38">
        <f>'Opé. avril'!E5</f>
        <v>122</v>
      </c>
      <c r="L11" s="40">
        <f aca="true" t="shared" si="0" ref="L11:L51">J11*K11</f>
        <v>4270</v>
      </c>
    </row>
    <row r="12" spans="1:12" ht="12.75">
      <c r="A12" s="22">
        <v>38079</v>
      </c>
      <c r="B12" s="30" t="s">
        <v>10</v>
      </c>
      <c r="C12" s="34">
        <f>'Opé. avril'!D6</f>
        <v>20</v>
      </c>
      <c r="D12" s="41">
        <f>'Opé. avril'!E6</f>
        <v>124</v>
      </c>
      <c r="E12" s="36">
        <f>IF(C12=0,0,C12*D12)</f>
        <v>2480</v>
      </c>
      <c r="F12" s="37"/>
      <c r="G12" s="59"/>
      <c r="H12" s="42"/>
      <c r="I12" s="36"/>
      <c r="J12" s="39">
        <f>J11</f>
        <v>35</v>
      </c>
      <c r="K12" s="38">
        <f>K11</f>
        <v>122</v>
      </c>
      <c r="L12" s="40">
        <f t="shared" si="0"/>
        <v>4270</v>
      </c>
    </row>
    <row r="13" spans="2:12" ht="12.75">
      <c r="B13" s="30"/>
      <c r="C13" s="34"/>
      <c r="D13" s="41"/>
      <c r="E13" s="36"/>
      <c r="F13" s="37"/>
      <c r="G13" s="59"/>
      <c r="H13" s="42"/>
      <c r="I13" s="36"/>
      <c r="J13" s="43">
        <f>C12</f>
        <v>20</v>
      </c>
      <c r="K13" s="42">
        <f>D12</f>
        <v>124</v>
      </c>
      <c r="L13" s="54">
        <f t="shared" si="0"/>
        <v>2480</v>
      </c>
    </row>
    <row r="14" spans="1:12" ht="12.75">
      <c r="A14" s="22">
        <v>38080</v>
      </c>
      <c r="B14" s="30" t="s">
        <v>12</v>
      </c>
      <c r="C14" s="34"/>
      <c r="D14" s="41"/>
      <c r="E14" s="36">
        <f aca="true" t="shared" si="1" ref="E14:E50">IF(C14=0,0,C14*D14)</f>
        <v>0</v>
      </c>
      <c r="F14" s="37">
        <f>'Opé. avril'!D7</f>
        <v>5</v>
      </c>
      <c r="G14" s="59">
        <f>IF(F14&gt;J12,J12,F14)</f>
        <v>5</v>
      </c>
      <c r="H14" s="42">
        <f>K12</f>
        <v>122</v>
      </c>
      <c r="I14" s="36">
        <f aca="true" t="shared" si="2" ref="I14:I51">IF(G14=0,0,G14*H14)</f>
        <v>610</v>
      </c>
      <c r="J14" s="39">
        <f>IF(J12&gt;G14,J12-G14,0)</f>
        <v>30</v>
      </c>
      <c r="K14" s="38">
        <f>IF(J12&gt;0,K12,K13)</f>
        <v>122</v>
      </c>
      <c r="L14" s="40">
        <f t="shared" si="0"/>
        <v>3660</v>
      </c>
    </row>
    <row r="15" spans="1:12" ht="12.75">
      <c r="A15" s="22"/>
      <c r="B15" s="30"/>
      <c r="C15" s="34"/>
      <c r="D15" s="41"/>
      <c r="E15" s="36"/>
      <c r="F15" s="37"/>
      <c r="G15" s="59">
        <f>IF(F14&gt;J12,F14-J12,0)</f>
        <v>0</v>
      </c>
      <c r="H15" s="42">
        <f>IF(G15=0,0,K13)</f>
        <v>0</v>
      </c>
      <c r="I15" s="36">
        <f t="shared" si="2"/>
        <v>0</v>
      </c>
      <c r="J15" s="39">
        <f aca="true" t="shared" si="3" ref="J15:J49">IF(J13&gt;G15,J13-G15,0)</f>
        <v>20</v>
      </c>
      <c r="K15" s="56">
        <f>K13</f>
        <v>124</v>
      </c>
      <c r="L15" s="55">
        <f t="shared" si="0"/>
        <v>2480</v>
      </c>
    </row>
    <row r="16" spans="1:12" ht="12.75">
      <c r="A16" s="22">
        <v>38082</v>
      </c>
      <c r="B16" s="30" t="s">
        <v>13</v>
      </c>
      <c r="C16" s="34"/>
      <c r="D16" s="41"/>
      <c r="E16" s="36">
        <f t="shared" si="1"/>
        <v>0</v>
      </c>
      <c r="F16" s="37">
        <f>'Opé. avril'!D8</f>
        <v>3</v>
      </c>
      <c r="G16" s="59">
        <f>IF(F16&gt;J14,J14,F16)</f>
        <v>3</v>
      </c>
      <c r="H16" s="42">
        <f>K14</f>
        <v>122</v>
      </c>
      <c r="I16" s="36">
        <f t="shared" si="2"/>
        <v>366</v>
      </c>
      <c r="J16" s="39">
        <f t="shared" si="3"/>
        <v>27</v>
      </c>
      <c r="K16" s="38">
        <f>IF(J14&gt;0,K14,K15)</f>
        <v>122</v>
      </c>
      <c r="L16" s="40">
        <f t="shared" si="0"/>
        <v>3294</v>
      </c>
    </row>
    <row r="17" spans="1:12" ht="12.75">
      <c r="A17" s="22"/>
      <c r="B17" s="30"/>
      <c r="C17" s="34"/>
      <c r="D17" s="41"/>
      <c r="E17" s="36"/>
      <c r="F17" s="37"/>
      <c r="G17" s="59">
        <f>IF(F16&gt;J14,F16-J14,0)</f>
        <v>0</v>
      </c>
      <c r="H17" s="42">
        <f>IF(G17=0,0,K15)</f>
        <v>0</v>
      </c>
      <c r="I17" s="36">
        <f t="shared" si="2"/>
        <v>0</v>
      </c>
      <c r="J17" s="39">
        <f t="shared" si="3"/>
        <v>20</v>
      </c>
      <c r="K17" s="56">
        <f>K15</f>
        <v>124</v>
      </c>
      <c r="L17" s="55">
        <f t="shared" si="0"/>
        <v>2480</v>
      </c>
    </row>
    <row r="18" spans="1:12" ht="12.75">
      <c r="A18" s="22">
        <v>38083</v>
      </c>
      <c r="B18" s="30" t="s">
        <v>14</v>
      </c>
      <c r="C18" s="34"/>
      <c r="D18" s="41"/>
      <c r="E18" s="36">
        <f t="shared" si="1"/>
        <v>0</v>
      </c>
      <c r="F18" s="37">
        <f>'Opé. avril'!D9</f>
        <v>10</v>
      </c>
      <c r="G18" s="59">
        <f>IF(F18&gt;J16,J16,F18)</f>
        <v>10</v>
      </c>
      <c r="H18" s="42">
        <f>K16</f>
        <v>122</v>
      </c>
      <c r="I18" s="36">
        <f t="shared" si="2"/>
        <v>1220</v>
      </c>
      <c r="J18" s="39">
        <f t="shared" si="3"/>
        <v>17</v>
      </c>
      <c r="K18" s="38">
        <f>IF(J16&gt;0,K16,K17)</f>
        <v>122</v>
      </c>
      <c r="L18" s="40">
        <f t="shared" si="0"/>
        <v>2074</v>
      </c>
    </row>
    <row r="19" spans="1:12" ht="12.75">
      <c r="A19" s="22"/>
      <c r="B19" s="30"/>
      <c r="C19" s="34"/>
      <c r="D19" s="41"/>
      <c r="E19" s="36"/>
      <c r="F19" s="37"/>
      <c r="G19" s="59">
        <f>IF(F18&gt;J16,F18-J16,0)</f>
        <v>0</v>
      </c>
      <c r="H19" s="42">
        <f>IF(G19=0,0,K17)</f>
        <v>0</v>
      </c>
      <c r="I19" s="36">
        <f t="shared" si="2"/>
        <v>0</v>
      </c>
      <c r="J19" s="39">
        <f t="shared" si="3"/>
        <v>20</v>
      </c>
      <c r="K19" s="56">
        <f>K17</f>
        <v>124</v>
      </c>
      <c r="L19" s="55">
        <f t="shared" si="0"/>
        <v>2480</v>
      </c>
    </row>
    <row r="20" spans="1:12" ht="12.75">
      <c r="A20" s="22">
        <v>38086</v>
      </c>
      <c r="B20" s="30" t="s">
        <v>15</v>
      </c>
      <c r="C20" s="34"/>
      <c r="D20" s="41"/>
      <c r="E20" s="36">
        <f t="shared" si="1"/>
        <v>0</v>
      </c>
      <c r="F20" s="37">
        <f>'Opé. avril'!D10</f>
        <v>20</v>
      </c>
      <c r="G20" s="59">
        <f>IF(F20&gt;J18,J18,F20)</f>
        <v>17</v>
      </c>
      <c r="H20" s="42">
        <f>K18</f>
        <v>122</v>
      </c>
      <c r="I20" s="36">
        <f t="shared" si="2"/>
        <v>2074</v>
      </c>
      <c r="J20" s="39">
        <f t="shared" si="3"/>
        <v>0</v>
      </c>
      <c r="K20" s="38">
        <f>IF(J18&gt;0,K18,K19)</f>
        <v>122</v>
      </c>
      <c r="L20" s="40">
        <f t="shared" si="0"/>
        <v>0</v>
      </c>
    </row>
    <row r="21" spans="1:12" ht="12.75">
      <c r="A21" s="22"/>
      <c r="B21" s="30"/>
      <c r="C21" s="34"/>
      <c r="D21" s="41"/>
      <c r="E21" s="36"/>
      <c r="F21" s="37"/>
      <c r="G21" s="59">
        <f>IF(F20&gt;J18,F20-J18,0)</f>
        <v>3</v>
      </c>
      <c r="H21" s="42">
        <f>IF(G21=0,0,K19)</f>
        <v>124</v>
      </c>
      <c r="I21" s="36">
        <f t="shared" si="2"/>
        <v>372</v>
      </c>
      <c r="J21" s="39">
        <f t="shared" si="3"/>
        <v>17</v>
      </c>
      <c r="K21" s="56">
        <f>K19</f>
        <v>124</v>
      </c>
      <c r="L21" s="55">
        <f t="shared" si="0"/>
        <v>2108</v>
      </c>
    </row>
    <row r="22" spans="1:12" ht="12.75">
      <c r="A22" s="22">
        <v>38087</v>
      </c>
      <c r="B22" s="30" t="s">
        <v>16</v>
      </c>
      <c r="C22" s="34">
        <f>'Opé. avril'!D11</f>
        <v>15</v>
      </c>
      <c r="D22" s="41">
        <f>'Opé. avril'!E11</f>
        <v>123</v>
      </c>
      <c r="E22" s="36">
        <f t="shared" si="1"/>
        <v>1845</v>
      </c>
      <c r="F22" s="37"/>
      <c r="G22" s="59">
        <f>IF(F22&gt;J20,J20,F22)</f>
        <v>0</v>
      </c>
      <c r="H22" s="42">
        <f>K20</f>
        <v>122</v>
      </c>
      <c r="I22" s="36">
        <f t="shared" si="2"/>
        <v>0</v>
      </c>
      <c r="J22" s="39">
        <v>17</v>
      </c>
      <c r="K22" s="38">
        <f>IF(J20&gt;0,K20,K21)</f>
        <v>124</v>
      </c>
      <c r="L22" s="40">
        <f t="shared" si="0"/>
        <v>2108</v>
      </c>
    </row>
    <row r="23" spans="1:12" ht="12.75">
      <c r="A23" s="22"/>
      <c r="B23" s="30"/>
      <c r="C23" s="34"/>
      <c r="D23" s="41"/>
      <c r="E23" s="36"/>
      <c r="F23" s="37"/>
      <c r="G23" s="59">
        <f>IF(F22&gt;J20,F22-J20,0)</f>
        <v>0</v>
      </c>
      <c r="H23" s="42">
        <f>IF(G23=0,0,K21)</f>
        <v>0</v>
      </c>
      <c r="I23" s="36">
        <f t="shared" si="2"/>
        <v>0</v>
      </c>
      <c r="J23" s="39">
        <v>15</v>
      </c>
      <c r="K23" s="56">
        <f>D22</f>
        <v>123</v>
      </c>
      <c r="L23" s="55">
        <f t="shared" si="0"/>
        <v>1845</v>
      </c>
    </row>
    <row r="24" spans="1:12" ht="12.75">
      <c r="A24" s="22">
        <v>38088</v>
      </c>
      <c r="B24" s="30" t="s">
        <v>17</v>
      </c>
      <c r="C24" s="34"/>
      <c r="D24" s="41"/>
      <c r="E24" s="36">
        <f t="shared" si="1"/>
        <v>0</v>
      </c>
      <c r="F24" s="37">
        <f>'Opé. avril'!D12</f>
        <v>5</v>
      </c>
      <c r="G24" s="59">
        <f>IF(F24&gt;J22,J22,F24)</f>
        <v>5</v>
      </c>
      <c r="H24" s="42">
        <f>K22</f>
        <v>124</v>
      </c>
      <c r="I24" s="36">
        <f t="shared" si="2"/>
        <v>620</v>
      </c>
      <c r="J24" s="39">
        <f t="shared" si="3"/>
        <v>12</v>
      </c>
      <c r="K24" s="38">
        <f>IF(J22&gt;0,K22,K23)</f>
        <v>124</v>
      </c>
      <c r="L24" s="40">
        <f t="shared" si="0"/>
        <v>1488</v>
      </c>
    </row>
    <row r="25" spans="1:12" ht="12.75">
      <c r="A25" s="22"/>
      <c r="B25" s="30"/>
      <c r="C25" s="34"/>
      <c r="D25" s="41"/>
      <c r="E25" s="36"/>
      <c r="F25" s="37"/>
      <c r="G25" s="59">
        <f>IF(F24&gt;J22,F24-J22,0)</f>
        <v>0</v>
      </c>
      <c r="H25" s="42">
        <f>IF(G25=0,0,K23)</f>
        <v>0</v>
      </c>
      <c r="I25" s="36">
        <f t="shared" si="2"/>
        <v>0</v>
      </c>
      <c r="J25" s="39">
        <f t="shared" si="3"/>
        <v>15</v>
      </c>
      <c r="K25" s="56">
        <f>K23</f>
        <v>123</v>
      </c>
      <c r="L25" s="55">
        <f t="shared" si="0"/>
        <v>1845</v>
      </c>
    </row>
    <row r="26" spans="1:12" ht="12.75">
      <c r="A26" s="22">
        <v>38089</v>
      </c>
      <c r="B26" s="30" t="s">
        <v>18</v>
      </c>
      <c r="C26" s="34"/>
      <c r="D26" s="41"/>
      <c r="E26" s="36">
        <f t="shared" si="1"/>
        <v>0</v>
      </c>
      <c r="F26" s="37">
        <f>'Opé. avril'!D13</f>
        <v>3</v>
      </c>
      <c r="G26" s="59">
        <f>IF(F26&gt;J24,J24,F26)</f>
        <v>3</v>
      </c>
      <c r="H26" s="42">
        <f>K24</f>
        <v>124</v>
      </c>
      <c r="I26" s="36">
        <f t="shared" si="2"/>
        <v>372</v>
      </c>
      <c r="J26" s="39">
        <f t="shared" si="3"/>
        <v>9</v>
      </c>
      <c r="K26" s="38">
        <f>IF(J24&gt;0,K24,K25)</f>
        <v>124</v>
      </c>
      <c r="L26" s="40">
        <f t="shared" si="0"/>
        <v>1116</v>
      </c>
    </row>
    <row r="27" spans="1:12" ht="12.75">
      <c r="A27" s="22"/>
      <c r="B27" s="30"/>
      <c r="C27" s="34"/>
      <c r="D27" s="41"/>
      <c r="E27" s="36"/>
      <c r="F27" s="37"/>
      <c r="G27" s="59">
        <f>IF(F26&gt;J24,F26-J24,0)</f>
        <v>0</v>
      </c>
      <c r="H27" s="42">
        <f>IF(G27=0,0,K25)</f>
        <v>0</v>
      </c>
      <c r="I27" s="36">
        <f t="shared" si="2"/>
        <v>0</v>
      </c>
      <c r="J27" s="39">
        <f t="shared" si="3"/>
        <v>15</v>
      </c>
      <c r="K27" s="56">
        <f>K25</f>
        <v>123</v>
      </c>
      <c r="L27" s="55">
        <f t="shared" si="0"/>
        <v>1845</v>
      </c>
    </row>
    <row r="28" spans="1:12" ht="12.75">
      <c r="A28" s="22">
        <v>38090</v>
      </c>
      <c r="B28" s="30" t="s">
        <v>19</v>
      </c>
      <c r="C28" s="34"/>
      <c r="D28" s="41"/>
      <c r="E28" s="36">
        <f t="shared" si="1"/>
        <v>0</v>
      </c>
      <c r="F28" s="37">
        <f>'Opé. avril'!D14</f>
        <v>10</v>
      </c>
      <c r="G28" s="59">
        <f>IF(F28&gt;J26,J26,F28)</f>
        <v>9</v>
      </c>
      <c r="H28" s="42">
        <f>K26</f>
        <v>124</v>
      </c>
      <c r="I28" s="36">
        <f t="shared" si="2"/>
        <v>1116</v>
      </c>
      <c r="J28" s="39">
        <f t="shared" si="3"/>
        <v>0</v>
      </c>
      <c r="K28" s="38">
        <f>IF(J26&gt;0,K26,K27)</f>
        <v>124</v>
      </c>
      <c r="L28" s="40">
        <f t="shared" si="0"/>
        <v>0</v>
      </c>
    </row>
    <row r="29" spans="1:12" ht="12.75">
      <c r="A29" s="22"/>
      <c r="B29" s="30"/>
      <c r="C29" s="34"/>
      <c r="D29" s="41"/>
      <c r="E29" s="36"/>
      <c r="F29" s="37"/>
      <c r="G29" s="59">
        <f>IF(F28&gt;J26,F28-J26,0)</f>
        <v>1</v>
      </c>
      <c r="H29" s="42">
        <f>IF(G29=0,0,K27)</f>
        <v>123</v>
      </c>
      <c r="I29" s="36">
        <f t="shared" si="2"/>
        <v>123</v>
      </c>
      <c r="J29" s="39">
        <f t="shared" si="3"/>
        <v>14</v>
      </c>
      <c r="K29" s="56">
        <f>K27</f>
        <v>123</v>
      </c>
      <c r="L29" s="55">
        <f t="shared" si="0"/>
        <v>1722</v>
      </c>
    </row>
    <row r="30" spans="1:12" ht="12.75">
      <c r="A30" s="22">
        <v>38091</v>
      </c>
      <c r="B30" s="30" t="s">
        <v>20</v>
      </c>
      <c r="C30" s="34"/>
      <c r="D30" s="41"/>
      <c r="E30" s="36">
        <f t="shared" si="1"/>
        <v>0</v>
      </c>
      <c r="F30" s="37">
        <f>'Opé. avril'!D15</f>
        <v>3</v>
      </c>
      <c r="G30" s="59">
        <f>IF(F30&gt;J28,J28,F30)</f>
        <v>0</v>
      </c>
      <c r="H30" s="42">
        <f>IF(J28=0,K29,K28)</f>
        <v>123</v>
      </c>
      <c r="I30" s="36">
        <f t="shared" si="2"/>
        <v>0</v>
      </c>
      <c r="J30" s="39">
        <f t="shared" si="3"/>
        <v>0</v>
      </c>
      <c r="K30" s="38">
        <f>IF(J28&gt;0,K28,K29)</f>
        <v>123</v>
      </c>
      <c r="L30" s="40">
        <f t="shared" si="0"/>
        <v>0</v>
      </c>
    </row>
    <row r="31" spans="1:12" ht="12.75">
      <c r="A31" s="22"/>
      <c r="B31" s="30"/>
      <c r="C31" s="34"/>
      <c r="D31" s="41"/>
      <c r="E31" s="36"/>
      <c r="F31" s="37"/>
      <c r="G31" s="59">
        <f>IF(F30&gt;J28,F30-J28,0)</f>
        <v>3</v>
      </c>
      <c r="H31" s="42">
        <f>IF(G31=0,0,K29)</f>
        <v>123</v>
      </c>
      <c r="I31" s="36">
        <f t="shared" si="2"/>
        <v>369</v>
      </c>
      <c r="J31" s="39">
        <f t="shared" si="3"/>
        <v>11</v>
      </c>
      <c r="K31" s="56">
        <f>K29</f>
        <v>123</v>
      </c>
      <c r="L31" s="55">
        <f t="shared" si="0"/>
        <v>1353</v>
      </c>
    </row>
    <row r="32" spans="1:12" ht="12.75">
      <c r="A32" s="22">
        <v>38094</v>
      </c>
      <c r="B32" s="30" t="s">
        <v>21</v>
      </c>
      <c r="C32" s="34">
        <f>'Opé. avril'!D16</f>
        <v>30</v>
      </c>
      <c r="D32" s="41">
        <f>'Opé. avril'!E16</f>
        <v>125</v>
      </c>
      <c r="E32" s="36">
        <f t="shared" si="1"/>
        <v>3750</v>
      </c>
      <c r="F32" s="37"/>
      <c r="G32" s="59">
        <f>IF(F32&gt;J30,J30,F32)</f>
        <v>0</v>
      </c>
      <c r="H32" s="42"/>
      <c r="I32" s="36">
        <f t="shared" si="2"/>
        <v>0</v>
      </c>
      <c r="J32" s="39">
        <v>11</v>
      </c>
      <c r="K32" s="38">
        <f>IF(J30&gt;0,K30,K31)</f>
        <v>123</v>
      </c>
      <c r="L32" s="40">
        <f t="shared" si="0"/>
        <v>1353</v>
      </c>
    </row>
    <row r="33" spans="1:12" ht="12.75">
      <c r="A33" s="22"/>
      <c r="B33" s="30"/>
      <c r="C33" s="34"/>
      <c r="D33" s="41"/>
      <c r="E33" s="36"/>
      <c r="F33" s="37"/>
      <c r="G33" s="59">
        <f>IF(F32&gt;J30,F32-J30,0)</f>
        <v>0</v>
      </c>
      <c r="H33" s="42">
        <f>IF(G33=0,0,K31)</f>
        <v>0</v>
      </c>
      <c r="I33" s="36">
        <f t="shared" si="2"/>
        <v>0</v>
      </c>
      <c r="J33" s="39">
        <v>30</v>
      </c>
      <c r="K33" s="56">
        <f>D32</f>
        <v>125</v>
      </c>
      <c r="L33" s="55">
        <f t="shared" si="0"/>
        <v>3750</v>
      </c>
    </row>
    <row r="34" spans="1:12" ht="12.75">
      <c r="A34" s="22">
        <v>38095</v>
      </c>
      <c r="B34" s="30" t="s">
        <v>22</v>
      </c>
      <c r="C34" s="34"/>
      <c r="D34" s="41"/>
      <c r="E34" s="36">
        <f t="shared" si="1"/>
        <v>0</v>
      </c>
      <c r="F34" s="37">
        <f>'Opé. avril'!D17</f>
        <v>4</v>
      </c>
      <c r="G34" s="59">
        <f>IF(F34&gt;J32,J32,F34)</f>
        <v>4</v>
      </c>
      <c r="H34" s="42">
        <f>K32</f>
        <v>123</v>
      </c>
      <c r="I34" s="36">
        <f t="shared" si="2"/>
        <v>492</v>
      </c>
      <c r="J34" s="39">
        <f t="shared" si="3"/>
        <v>7</v>
      </c>
      <c r="K34" s="38">
        <f>IF(J32&gt;0,K32,K33)</f>
        <v>123</v>
      </c>
      <c r="L34" s="40">
        <f t="shared" si="0"/>
        <v>861</v>
      </c>
    </row>
    <row r="35" spans="1:12" ht="12.75">
      <c r="A35" s="22"/>
      <c r="B35" s="30"/>
      <c r="C35" s="34"/>
      <c r="D35" s="41"/>
      <c r="E35" s="36"/>
      <c r="F35" s="37"/>
      <c r="G35" s="59">
        <f>IF(F34&gt;J32,F34-J32,0)</f>
        <v>0</v>
      </c>
      <c r="H35" s="42">
        <f>IF(G35=0,0,K33)</f>
        <v>0</v>
      </c>
      <c r="I35" s="36">
        <f t="shared" si="2"/>
        <v>0</v>
      </c>
      <c r="J35" s="39">
        <f t="shared" si="3"/>
        <v>30</v>
      </c>
      <c r="K35" s="56">
        <f>K33</f>
        <v>125</v>
      </c>
      <c r="L35" s="55">
        <f t="shared" si="0"/>
        <v>3750</v>
      </c>
    </row>
    <row r="36" spans="1:12" ht="12.75">
      <c r="A36" s="22">
        <v>38097</v>
      </c>
      <c r="B36" s="30" t="s">
        <v>23</v>
      </c>
      <c r="C36" s="34"/>
      <c r="D36" s="41"/>
      <c r="E36" s="36">
        <f t="shared" si="1"/>
        <v>0</v>
      </c>
      <c r="F36" s="37">
        <f>'Opé. avril'!D18</f>
        <v>12</v>
      </c>
      <c r="G36" s="59">
        <f>IF(F36&gt;J34,J34,F36)</f>
        <v>7</v>
      </c>
      <c r="H36" s="42">
        <f>K34</f>
        <v>123</v>
      </c>
      <c r="I36" s="36">
        <f t="shared" si="2"/>
        <v>861</v>
      </c>
      <c r="J36" s="39">
        <f t="shared" si="3"/>
        <v>0</v>
      </c>
      <c r="K36" s="38">
        <f>IF(J34&gt;0,K34,K35)</f>
        <v>123</v>
      </c>
      <c r="L36" s="40">
        <f t="shared" si="0"/>
        <v>0</v>
      </c>
    </row>
    <row r="37" spans="1:12" ht="12.75">
      <c r="A37" s="22"/>
      <c r="B37" s="30"/>
      <c r="C37" s="34"/>
      <c r="D37" s="41"/>
      <c r="E37" s="36"/>
      <c r="F37" s="37"/>
      <c r="G37" s="59">
        <f>IF(F36&gt;J34,F36-J34,0)</f>
        <v>5</v>
      </c>
      <c r="H37" s="42">
        <f>K35</f>
        <v>125</v>
      </c>
      <c r="I37" s="36">
        <f t="shared" si="2"/>
        <v>625</v>
      </c>
      <c r="J37" s="39">
        <f t="shared" si="3"/>
        <v>25</v>
      </c>
      <c r="K37" s="56">
        <f>K35</f>
        <v>125</v>
      </c>
      <c r="L37" s="55">
        <f t="shared" si="0"/>
        <v>3125</v>
      </c>
    </row>
    <row r="38" spans="1:12" ht="12.75">
      <c r="A38" s="22">
        <v>38099</v>
      </c>
      <c r="B38" s="30" t="s">
        <v>24</v>
      </c>
      <c r="C38" s="34"/>
      <c r="D38" s="41"/>
      <c r="E38" s="36">
        <f t="shared" si="1"/>
        <v>0</v>
      </c>
      <c r="F38" s="37">
        <f>'Opé. avril'!D19</f>
        <v>3</v>
      </c>
      <c r="G38" s="59">
        <f>IF(F38&gt;J36,J36,F38)</f>
        <v>0</v>
      </c>
      <c r="H38" s="42">
        <f>K36</f>
        <v>123</v>
      </c>
      <c r="I38" s="36">
        <f t="shared" si="2"/>
        <v>0</v>
      </c>
      <c r="J38" s="39">
        <f t="shared" si="3"/>
        <v>0</v>
      </c>
      <c r="K38" s="38">
        <f>IF(J36&gt;0,K36,K37)</f>
        <v>125</v>
      </c>
      <c r="L38" s="40">
        <f t="shared" si="0"/>
        <v>0</v>
      </c>
    </row>
    <row r="39" spans="1:12" ht="12.75">
      <c r="A39" s="22"/>
      <c r="B39" s="30"/>
      <c r="C39" s="34"/>
      <c r="D39" s="41"/>
      <c r="E39" s="36"/>
      <c r="F39" s="37"/>
      <c r="G39" s="59">
        <f>IF(F38&gt;J36,F38-J36,0)</f>
        <v>3</v>
      </c>
      <c r="H39" s="42">
        <f>IF(G39=0,0,K37)</f>
        <v>125</v>
      </c>
      <c r="I39" s="36">
        <f t="shared" si="2"/>
        <v>375</v>
      </c>
      <c r="J39" s="39">
        <f t="shared" si="3"/>
        <v>22</v>
      </c>
      <c r="K39" s="56">
        <f>K37</f>
        <v>125</v>
      </c>
      <c r="L39" s="55">
        <f t="shared" si="0"/>
        <v>2750</v>
      </c>
    </row>
    <row r="40" spans="1:12" ht="12.75">
      <c r="A40" s="22">
        <v>38101</v>
      </c>
      <c r="B40" s="30" t="s">
        <v>25</v>
      </c>
      <c r="C40" s="34">
        <f>'Opé. avril'!D20</f>
        <v>10</v>
      </c>
      <c r="D40" s="41">
        <f>'Opé. avril'!E20</f>
        <v>126</v>
      </c>
      <c r="E40" s="36">
        <f t="shared" si="1"/>
        <v>1260</v>
      </c>
      <c r="F40" s="37"/>
      <c r="G40" s="59">
        <f>IF(F40&gt;J38,J38,F40)</f>
        <v>0</v>
      </c>
      <c r="H40" s="42">
        <f>K38</f>
        <v>125</v>
      </c>
      <c r="I40" s="36">
        <f t="shared" si="2"/>
        <v>0</v>
      </c>
      <c r="J40" s="39">
        <v>22</v>
      </c>
      <c r="K40" s="38">
        <f>IF(J38&gt;0,K38,K39)</f>
        <v>125</v>
      </c>
      <c r="L40" s="40">
        <f t="shared" si="0"/>
        <v>2750</v>
      </c>
    </row>
    <row r="41" spans="1:12" ht="12.75">
      <c r="A41" s="22"/>
      <c r="B41" s="30"/>
      <c r="C41" s="34"/>
      <c r="D41" s="41"/>
      <c r="E41" s="36"/>
      <c r="F41" s="37"/>
      <c r="G41" s="59">
        <f>IF(F40&gt;J38,F40-J38,0)</f>
        <v>0</v>
      </c>
      <c r="H41" s="42">
        <f>IF(G41=0,0,K39)</f>
        <v>0</v>
      </c>
      <c r="I41" s="36">
        <f t="shared" si="2"/>
        <v>0</v>
      </c>
      <c r="J41" s="39">
        <v>10</v>
      </c>
      <c r="K41" s="56">
        <f>D40</f>
        <v>126</v>
      </c>
      <c r="L41" s="55">
        <f t="shared" si="0"/>
        <v>1260</v>
      </c>
    </row>
    <row r="42" spans="1:12" ht="12.75">
      <c r="A42" s="22">
        <v>38102</v>
      </c>
      <c r="B42" s="30" t="s">
        <v>26</v>
      </c>
      <c r="C42" s="34"/>
      <c r="D42" s="41"/>
      <c r="E42" s="36">
        <f t="shared" si="1"/>
        <v>0</v>
      </c>
      <c r="F42" s="37">
        <f>'Opé. avril'!D21</f>
        <v>13</v>
      </c>
      <c r="G42" s="59">
        <f>IF(F42&gt;J40,J40,F42)</f>
        <v>13</v>
      </c>
      <c r="H42" s="42">
        <f>K40</f>
        <v>125</v>
      </c>
      <c r="I42" s="36">
        <f t="shared" si="2"/>
        <v>1625</v>
      </c>
      <c r="J42" s="39">
        <f t="shared" si="3"/>
        <v>9</v>
      </c>
      <c r="K42" s="38">
        <f>IF(J40&gt;0,K40,K41)</f>
        <v>125</v>
      </c>
      <c r="L42" s="40">
        <f t="shared" si="0"/>
        <v>1125</v>
      </c>
    </row>
    <row r="43" spans="1:12" ht="12.75">
      <c r="A43" s="22"/>
      <c r="B43" s="30"/>
      <c r="C43" s="34"/>
      <c r="D43" s="41"/>
      <c r="E43" s="36"/>
      <c r="F43" s="37"/>
      <c r="G43" s="59">
        <f>IF(F42&gt;J40,F42-J40,0)</f>
        <v>0</v>
      </c>
      <c r="H43" s="42">
        <f>IF(G43=0,0,K41)</f>
        <v>0</v>
      </c>
      <c r="I43" s="36">
        <f t="shared" si="2"/>
        <v>0</v>
      </c>
      <c r="J43" s="39">
        <f t="shared" si="3"/>
        <v>10</v>
      </c>
      <c r="K43" s="56">
        <f>K41</f>
        <v>126</v>
      </c>
      <c r="L43" s="55">
        <f t="shared" si="0"/>
        <v>1260</v>
      </c>
    </row>
    <row r="44" spans="1:12" ht="12.75">
      <c r="A44" s="22">
        <v>38103</v>
      </c>
      <c r="B44" s="30" t="s">
        <v>27</v>
      </c>
      <c r="C44" s="34"/>
      <c r="D44" s="41"/>
      <c r="E44" s="36">
        <f t="shared" si="1"/>
        <v>0</v>
      </c>
      <c r="F44" s="37">
        <f>'Opé. avril'!D22</f>
        <v>3</v>
      </c>
      <c r="G44" s="59">
        <f>IF(F44&gt;J42,J42,F44)</f>
        <v>3</v>
      </c>
      <c r="H44" s="42">
        <f>K42</f>
        <v>125</v>
      </c>
      <c r="I44" s="36">
        <f t="shared" si="2"/>
        <v>375</v>
      </c>
      <c r="J44" s="39">
        <f t="shared" si="3"/>
        <v>6</v>
      </c>
      <c r="K44" s="38">
        <f>IF(J42&gt;0,K42,K43)</f>
        <v>125</v>
      </c>
      <c r="L44" s="40">
        <f t="shared" si="0"/>
        <v>750</v>
      </c>
    </row>
    <row r="45" spans="1:12" ht="12.75">
      <c r="A45" s="22"/>
      <c r="B45" s="30"/>
      <c r="C45" s="34"/>
      <c r="D45" s="41"/>
      <c r="E45" s="36"/>
      <c r="F45" s="37"/>
      <c r="G45" s="59">
        <f>IF(F44&gt;J42,F44-J42,0)</f>
        <v>0</v>
      </c>
      <c r="H45" s="42">
        <f>IF(G45=0,0,K43)</f>
        <v>0</v>
      </c>
      <c r="I45" s="36">
        <f t="shared" si="2"/>
        <v>0</v>
      </c>
      <c r="J45" s="39">
        <f t="shared" si="3"/>
        <v>10</v>
      </c>
      <c r="K45" s="56">
        <f>K43</f>
        <v>126</v>
      </c>
      <c r="L45" s="55">
        <f t="shared" si="0"/>
        <v>1260</v>
      </c>
    </row>
    <row r="46" spans="1:12" ht="12.75">
      <c r="A46" s="22">
        <v>38104</v>
      </c>
      <c r="B46" s="30" t="s">
        <v>28</v>
      </c>
      <c r="C46" s="34"/>
      <c r="D46" s="41"/>
      <c r="E46" s="36">
        <f t="shared" si="1"/>
        <v>0</v>
      </c>
      <c r="F46" s="37">
        <f>'Opé. avril'!D23</f>
        <v>5</v>
      </c>
      <c r="G46" s="59">
        <f>IF(F46&gt;J44,J44,F46)</f>
        <v>5</v>
      </c>
      <c r="H46" s="42">
        <f>K44</f>
        <v>125</v>
      </c>
      <c r="I46" s="36">
        <f t="shared" si="2"/>
        <v>625</v>
      </c>
      <c r="J46" s="39">
        <f t="shared" si="3"/>
        <v>1</v>
      </c>
      <c r="K46" s="38">
        <f>IF(J44&gt;0,K44,K45)</f>
        <v>125</v>
      </c>
      <c r="L46" s="40">
        <f t="shared" si="0"/>
        <v>125</v>
      </c>
    </row>
    <row r="47" spans="1:12" ht="12.75">
      <c r="A47" s="22"/>
      <c r="B47" s="30"/>
      <c r="C47" s="34"/>
      <c r="D47" s="41"/>
      <c r="E47" s="36"/>
      <c r="F47" s="37"/>
      <c r="G47" s="59">
        <f>IF(F46&gt;J44,F46-J44,0)</f>
        <v>0</v>
      </c>
      <c r="H47" s="42">
        <f>IF(G47=0,0,K45)</f>
        <v>0</v>
      </c>
      <c r="I47" s="36">
        <f t="shared" si="2"/>
        <v>0</v>
      </c>
      <c r="J47" s="39">
        <f t="shared" si="3"/>
        <v>10</v>
      </c>
      <c r="K47" s="56">
        <f>K45</f>
        <v>126</v>
      </c>
      <c r="L47" s="55">
        <f t="shared" si="0"/>
        <v>1260</v>
      </c>
    </row>
    <row r="48" spans="1:12" ht="12.75">
      <c r="A48" s="22">
        <v>38105</v>
      </c>
      <c r="B48" s="30" t="s">
        <v>29</v>
      </c>
      <c r="C48" s="34"/>
      <c r="D48" s="41"/>
      <c r="E48" s="36">
        <f t="shared" si="1"/>
        <v>0</v>
      </c>
      <c r="F48" s="37">
        <f>'Opé. avril'!D24</f>
        <v>4</v>
      </c>
      <c r="G48" s="59">
        <f>IF(F48&gt;J46,J46,F48)</f>
        <v>1</v>
      </c>
      <c r="H48" s="42">
        <f>K46</f>
        <v>125</v>
      </c>
      <c r="I48" s="36">
        <f t="shared" si="2"/>
        <v>125</v>
      </c>
      <c r="J48" s="39">
        <f t="shared" si="3"/>
        <v>0</v>
      </c>
      <c r="K48" s="38">
        <f>IF(J46&gt;0,K46,K47)</f>
        <v>125</v>
      </c>
      <c r="L48" s="40">
        <f t="shared" si="0"/>
        <v>0</v>
      </c>
    </row>
    <row r="49" spans="1:12" ht="12.75">
      <c r="A49" s="22"/>
      <c r="B49" s="30"/>
      <c r="C49" s="34"/>
      <c r="D49" s="41"/>
      <c r="E49" s="36"/>
      <c r="F49" s="37"/>
      <c r="G49" s="59">
        <f>IF(F48&gt;J46,F48-J46,0)</f>
        <v>3</v>
      </c>
      <c r="H49" s="42">
        <f>IF(G49=0,0,K47)</f>
        <v>126</v>
      </c>
      <c r="I49" s="36">
        <f t="shared" si="2"/>
        <v>378</v>
      </c>
      <c r="J49" s="39">
        <f t="shared" si="3"/>
        <v>7</v>
      </c>
      <c r="K49" s="56">
        <f>K47</f>
        <v>126</v>
      </c>
      <c r="L49" s="55">
        <f t="shared" si="0"/>
        <v>882</v>
      </c>
    </row>
    <row r="50" spans="1:12" ht="12.75">
      <c r="A50" s="22">
        <v>38107</v>
      </c>
      <c r="B50" s="30" t="s">
        <v>30</v>
      </c>
      <c r="C50" s="34">
        <f>'Opé. avril'!D25</f>
        <v>30</v>
      </c>
      <c r="D50" s="41">
        <f>'Opé. avril'!E25</f>
        <v>125</v>
      </c>
      <c r="E50" s="36">
        <f t="shared" si="1"/>
        <v>3750</v>
      </c>
      <c r="F50" s="37"/>
      <c r="G50" s="59">
        <f>IF(F50&gt;J48,J48,F50)</f>
        <v>0</v>
      </c>
      <c r="H50" s="42">
        <f>K48</f>
        <v>125</v>
      </c>
      <c r="I50" s="36">
        <f t="shared" si="2"/>
        <v>0</v>
      </c>
      <c r="J50" s="39">
        <v>7</v>
      </c>
      <c r="K50" s="38">
        <f>IF(J48&gt;0,K48,K49)</f>
        <v>126</v>
      </c>
      <c r="L50" s="40">
        <f t="shared" si="0"/>
        <v>882</v>
      </c>
    </row>
    <row r="51" spans="1:12" ht="12.75">
      <c r="A51" s="22"/>
      <c r="B51" s="30"/>
      <c r="C51" s="34"/>
      <c r="D51" s="41"/>
      <c r="E51" s="36"/>
      <c r="F51" s="37"/>
      <c r="G51" s="59">
        <f>IF(F50&gt;J48,F50-J48,0)</f>
        <v>0</v>
      </c>
      <c r="H51" s="42">
        <f>IF(G51=0,0,K49)</f>
        <v>0</v>
      </c>
      <c r="I51" s="36">
        <f t="shared" si="2"/>
        <v>0</v>
      </c>
      <c r="J51" s="39">
        <v>30</v>
      </c>
      <c r="K51" s="56">
        <f>D50</f>
        <v>125</v>
      </c>
      <c r="L51" s="55">
        <f t="shared" si="0"/>
        <v>3750</v>
      </c>
    </row>
    <row r="52" spans="1:12" ht="13.5" thickBot="1">
      <c r="A52" s="23"/>
      <c r="B52" s="31"/>
      <c r="C52" s="45">
        <f>SUM(C11:C50)</f>
        <v>105</v>
      </c>
      <c r="D52" s="46"/>
      <c r="E52" s="47">
        <f>SUM(E11:E50)</f>
        <v>13085</v>
      </c>
      <c r="F52" s="45">
        <f>SUM(F11:F50)</f>
        <v>103</v>
      </c>
      <c r="G52" s="57"/>
      <c r="H52" s="46"/>
      <c r="I52" s="47">
        <f>SUM(I11:I50)</f>
        <v>12723</v>
      </c>
      <c r="J52" s="48"/>
      <c r="K52" s="49"/>
      <c r="L52" s="50"/>
    </row>
    <row r="54" spans="1:10" ht="12.75">
      <c r="A54" s="32" t="s">
        <v>41</v>
      </c>
      <c r="C54" s="1" t="s">
        <v>42</v>
      </c>
      <c r="D54" s="1" t="s">
        <v>43</v>
      </c>
      <c r="E54" s="1" t="s">
        <v>45</v>
      </c>
      <c r="F54" s="1" t="s">
        <v>46</v>
      </c>
      <c r="G54" s="1"/>
      <c r="H54" s="1" t="s">
        <v>47</v>
      </c>
      <c r="I54" s="1" t="s">
        <v>48</v>
      </c>
      <c r="J54" s="1" t="s">
        <v>49</v>
      </c>
    </row>
    <row r="55" spans="3:10" ht="12.75">
      <c r="C55" s="51">
        <f>J11</f>
        <v>35</v>
      </c>
      <c r="D55" s="51" t="s">
        <v>43</v>
      </c>
      <c r="E55" s="51">
        <f>C52</f>
        <v>105</v>
      </c>
      <c r="F55" s="51" t="s">
        <v>46</v>
      </c>
      <c r="G55" s="51"/>
      <c r="H55" s="51">
        <f>F52</f>
        <v>103</v>
      </c>
      <c r="I55" s="51" t="s">
        <v>48</v>
      </c>
      <c r="J55" s="51">
        <f>C55+E55-H55</f>
        <v>37</v>
      </c>
    </row>
    <row r="56" spans="3:10" ht="12.75">
      <c r="C56" s="1"/>
      <c r="D56" s="1"/>
      <c r="E56" s="1"/>
      <c r="F56" s="1"/>
      <c r="G56" s="1"/>
      <c r="H56" s="1"/>
      <c r="I56" s="1"/>
      <c r="J56" s="1"/>
    </row>
    <row r="57" spans="1:10" ht="12.75">
      <c r="A57" s="32" t="s">
        <v>50</v>
      </c>
      <c r="C57" s="1" t="s">
        <v>42</v>
      </c>
      <c r="D57" s="1" t="s">
        <v>43</v>
      </c>
      <c r="E57" s="1" t="s">
        <v>45</v>
      </c>
      <c r="F57" s="1" t="s">
        <v>46</v>
      </c>
      <c r="G57" s="1"/>
      <c r="H57" s="1" t="s">
        <v>47</v>
      </c>
      <c r="I57" s="1" t="s">
        <v>48</v>
      </c>
      <c r="J57" s="1" t="s">
        <v>49</v>
      </c>
    </row>
    <row r="58" spans="3:11" ht="12.75">
      <c r="C58" s="52">
        <f>L11</f>
        <v>4270</v>
      </c>
      <c r="D58" s="51" t="s">
        <v>43</v>
      </c>
      <c r="E58" s="53">
        <f>E52</f>
        <v>13085</v>
      </c>
      <c r="F58" s="51" t="s">
        <v>46</v>
      </c>
      <c r="G58" s="51"/>
      <c r="H58" s="53">
        <f>I52</f>
        <v>12723</v>
      </c>
      <c r="I58" s="51" t="s">
        <v>48</v>
      </c>
      <c r="J58" s="62">
        <f>C58+E58-H58</f>
        <v>4632</v>
      </c>
      <c r="K58" s="62"/>
    </row>
  </sheetData>
  <mergeCells count="5">
    <mergeCell ref="A2:L2"/>
    <mergeCell ref="J58:K58"/>
    <mergeCell ref="C9:E9"/>
    <mergeCell ref="F9:I9"/>
    <mergeCell ref="J9:L9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VIVENS</dc:creator>
  <cp:keywords/>
  <dc:description/>
  <cp:lastModifiedBy>cerpeg</cp:lastModifiedBy>
  <cp:lastPrinted>2004-11-10T17:29:11Z</cp:lastPrinted>
  <dcterms:created xsi:type="dcterms:W3CDTF">2004-04-10T09:45:41Z</dcterms:created>
  <dcterms:modified xsi:type="dcterms:W3CDTF">2004-11-17T08:11:53Z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1439808320</vt:i4>
  </property>
  <property fmtid="{D5CDD505-2E9C-101B-9397-08002B2CF9AE}" pid="3" name="_EmailSubject">
    <vt:lpwstr>Applications compta.</vt:lpwstr>
  </property>
  <property fmtid="{D5CDD505-2E9C-101B-9397-08002B2CF9AE}" pid="4" name="_AuthorEmail">
    <vt:lpwstr>Jean-Louis.VIVENS@wanadoo.fr</vt:lpwstr>
  </property>
  <property fmtid="{D5CDD505-2E9C-101B-9397-08002B2CF9AE}" pid="5" name="_AuthorEmailDisplayName">
    <vt:lpwstr>Jean-Louis.VIVENS</vt:lpwstr>
  </property>
</Properties>
</file>